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0\0_DNS\0 TDI\53.2020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4a - Bytová jednotka č.4 ..." sheetId="2" r:id="rId2"/>
  </sheets>
  <definedNames>
    <definedName name="_xlnm._FilterDatabase" localSheetId="1" hidden="1">'4a - Bytová jednotka č.4 ...'!$C$141:$K$438</definedName>
    <definedName name="_xlnm.Print_Titles" localSheetId="1">'4a - Bytová jednotka č.4 ...'!$141:$141</definedName>
    <definedName name="_xlnm.Print_Titles" localSheetId="0">'Rekapitulace stavby'!$92:$92</definedName>
    <definedName name="_xlnm.Print_Area" localSheetId="1">'4a - Bytová jednotka č.4 ...'!$C$4:$J$76,'4a - Bytová jednotka č.4 ...'!$C$82:$J$123,'4a - Bytová jednotka č.4 ...'!$C$129:$K$438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8" i="2"/>
  <c r="BH438" i="2"/>
  <c r="BG438" i="2"/>
  <c r="BE438" i="2"/>
  <c r="T438" i="2"/>
  <c r="T437" i="2" s="1"/>
  <c r="R438" i="2"/>
  <c r="R437" i="2" s="1"/>
  <c r="P438" i="2"/>
  <c r="P437" i="2" s="1"/>
  <c r="BI436" i="2"/>
  <c r="BH436" i="2"/>
  <c r="BG436" i="2"/>
  <c r="BE436" i="2"/>
  <c r="T436" i="2"/>
  <c r="T435" i="2" s="1"/>
  <c r="R436" i="2"/>
  <c r="R435" i="2" s="1"/>
  <c r="P436" i="2"/>
  <c r="P435" i="2" s="1"/>
  <c r="P434" i="2" s="1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19" i="2"/>
  <c r="BH319" i="2"/>
  <c r="BG319" i="2"/>
  <c r="BE319" i="2"/>
  <c r="T319" i="2"/>
  <c r="R319" i="2"/>
  <c r="P319" i="2"/>
  <c r="BI312" i="2"/>
  <c r="BH312" i="2"/>
  <c r="BG312" i="2"/>
  <c r="BE312" i="2"/>
  <c r="T312" i="2"/>
  <c r="R312" i="2"/>
  <c r="P312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92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431" i="2"/>
  <c r="BK425" i="2"/>
  <c r="J410" i="2"/>
  <c r="BK408" i="2"/>
  <c r="BK407" i="2"/>
  <c r="J396" i="2"/>
  <c r="BK394" i="2"/>
  <c r="J391" i="2"/>
  <c r="BK390" i="2"/>
  <c r="BK388" i="2"/>
  <c r="J387" i="2"/>
  <c r="J386" i="2"/>
  <c r="J385" i="2"/>
  <c r="J383" i="2"/>
  <c r="BK378" i="2"/>
  <c r="BK376" i="2"/>
  <c r="J372" i="2"/>
  <c r="J370" i="2"/>
  <c r="J369" i="2"/>
  <c r="BK367" i="2"/>
  <c r="J365" i="2"/>
  <c r="BK359" i="2"/>
  <c r="J357" i="2"/>
  <c r="BK356" i="2"/>
  <c r="J353" i="2"/>
  <c r="J352" i="2"/>
  <c r="J348" i="2"/>
  <c r="BK346" i="2"/>
  <c r="BK345" i="2"/>
  <c r="J344" i="2"/>
  <c r="J343" i="2"/>
  <c r="BK342" i="2"/>
  <c r="J341" i="2"/>
  <c r="J340" i="2"/>
  <c r="J339" i="2"/>
  <c r="J338" i="2"/>
  <c r="J337" i="2"/>
  <c r="J336" i="2"/>
  <c r="J332" i="2"/>
  <c r="BK329" i="2"/>
  <c r="J328" i="2"/>
  <c r="BK327" i="2"/>
  <c r="BK324" i="2"/>
  <c r="J323" i="2"/>
  <c r="BK322" i="2"/>
  <c r="BK319" i="2"/>
  <c r="BK312" i="2"/>
  <c r="BK306" i="2"/>
  <c r="BK304" i="2"/>
  <c r="J303" i="2"/>
  <c r="J302" i="2"/>
  <c r="J301" i="2"/>
  <c r="J300" i="2"/>
  <c r="J298" i="2"/>
  <c r="J297" i="2"/>
  <c r="BK296" i="2"/>
  <c r="J295" i="2"/>
  <c r="J294" i="2"/>
  <c r="J293" i="2"/>
  <c r="BK292" i="2"/>
  <c r="BK291" i="2"/>
  <c r="J290" i="2"/>
  <c r="J289" i="2"/>
  <c r="J288" i="2"/>
  <c r="J287" i="2"/>
  <c r="J286" i="2"/>
  <c r="BK285" i="2"/>
  <c r="J284" i="2"/>
  <c r="BK283" i="2"/>
  <c r="BK282" i="2"/>
  <c r="J281" i="2"/>
  <c r="J280" i="2"/>
  <c r="BK279" i="2"/>
  <c r="BK277" i="2"/>
  <c r="J275" i="2"/>
  <c r="BK273" i="2"/>
  <c r="J272" i="2"/>
  <c r="BK271" i="2"/>
  <c r="J270" i="2"/>
  <c r="J269" i="2"/>
  <c r="BK268" i="2"/>
  <c r="BK267" i="2"/>
  <c r="BK266" i="2"/>
  <c r="J265" i="2"/>
  <c r="BK264" i="2"/>
  <c r="J262" i="2"/>
  <c r="BK261" i="2"/>
  <c r="BK260" i="2"/>
  <c r="J259" i="2"/>
  <c r="BK258" i="2"/>
  <c r="BK257" i="2"/>
  <c r="BK256" i="2"/>
  <c r="J255" i="2"/>
  <c r="BK254" i="2"/>
  <c r="J253" i="2"/>
  <c r="BK252" i="2"/>
  <c r="J250" i="2"/>
  <c r="BK249" i="2"/>
  <c r="BK248" i="2"/>
  <c r="J245" i="2"/>
  <c r="BK244" i="2"/>
  <c r="J243" i="2"/>
  <c r="BK242" i="2"/>
  <c r="BK241" i="2"/>
  <c r="BK239" i="2"/>
  <c r="J238" i="2"/>
  <c r="J236" i="2"/>
  <c r="J235" i="2"/>
  <c r="J228" i="2"/>
  <c r="BK226" i="2"/>
  <c r="BK223" i="2"/>
  <c r="BK216" i="2"/>
  <c r="BK212" i="2"/>
  <c r="J209" i="2"/>
  <c r="J208" i="2"/>
  <c r="J207" i="2"/>
  <c r="BK205" i="2"/>
  <c r="BK203" i="2"/>
  <c r="BK202" i="2"/>
  <c r="J200" i="2"/>
  <c r="BK199" i="2"/>
  <c r="J194" i="2"/>
  <c r="BK192" i="2"/>
  <c r="J187" i="2"/>
  <c r="BK181" i="2"/>
  <c r="J175" i="2"/>
  <c r="J173" i="2"/>
  <c r="BK172" i="2"/>
  <c r="BK168" i="2"/>
  <c r="J165" i="2"/>
  <c r="BK163" i="2"/>
  <c r="BK161" i="2"/>
  <c r="J161" i="2"/>
  <c r="J157" i="2"/>
  <c r="J156" i="2"/>
  <c r="BK155" i="2"/>
  <c r="BK154" i="2"/>
  <c r="J153" i="2"/>
  <c r="BK152" i="2"/>
  <c r="BK148" i="2"/>
  <c r="J145" i="2"/>
  <c r="AS94" i="1"/>
  <c r="BK438" i="2"/>
  <c r="J438" i="2"/>
  <c r="BK436" i="2"/>
  <c r="J436" i="2"/>
  <c r="BK431" i="2"/>
  <c r="J425" i="2"/>
  <c r="BK410" i="2"/>
  <c r="J408" i="2"/>
  <c r="J407" i="2"/>
  <c r="BK396" i="2"/>
  <c r="J394" i="2"/>
  <c r="BK391" i="2"/>
  <c r="J390" i="2"/>
  <c r="J388" i="2"/>
  <c r="BK387" i="2"/>
  <c r="BK386" i="2"/>
  <c r="BK385" i="2"/>
  <c r="BK383" i="2"/>
  <c r="J378" i="2"/>
  <c r="J376" i="2"/>
  <c r="BK372" i="2"/>
  <c r="BK370" i="2"/>
  <c r="BK369" i="2"/>
  <c r="J367" i="2"/>
  <c r="BK365" i="2"/>
  <c r="J359" i="2"/>
  <c r="BK357" i="2"/>
  <c r="J356" i="2"/>
  <c r="BK353" i="2"/>
  <c r="BK352" i="2"/>
  <c r="BK348" i="2"/>
  <c r="J346" i="2"/>
  <c r="J345" i="2"/>
  <c r="BK344" i="2"/>
  <c r="BK343" i="2"/>
  <c r="J342" i="2"/>
  <c r="BK341" i="2"/>
  <c r="BK340" i="2"/>
  <c r="BK339" i="2"/>
  <c r="BK338" i="2"/>
  <c r="BK337" i="2"/>
  <c r="BK336" i="2"/>
  <c r="BK332" i="2"/>
  <c r="J329" i="2"/>
  <c r="BK328" i="2"/>
  <c r="J327" i="2"/>
  <c r="J324" i="2"/>
  <c r="BK323" i="2"/>
  <c r="J322" i="2"/>
  <c r="J319" i="2"/>
  <c r="J312" i="2"/>
  <c r="J306" i="2"/>
  <c r="J304" i="2"/>
  <c r="BK303" i="2"/>
  <c r="BK302" i="2"/>
  <c r="BK301" i="2"/>
  <c r="BK300" i="2"/>
  <c r="BK298" i="2"/>
  <c r="BK297" i="2"/>
  <c r="J296" i="2"/>
  <c r="BK295" i="2"/>
  <c r="BK294" i="2"/>
  <c r="BK293" i="2"/>
  <c r="J292" i="2"/>
  <c r="J291" i="2"/>
  <c r="BK290" i="2"/>
  <c r="BK289" i="2"/>
  <c r="BK288" i="2"/>
  <c r="BK287" i="2"/>
  <c r="BK286" i="2"/>
  <c r="J285" i="2"/>
  <c r="BK284" i="2"/>
  <c r="J283" i="2"/>
  <c r="J282" i="2"/>
  <c r="BK281" i="2"/>
  <c r="BK280" i="2"/>
  <c r="J279" i="2"/>
  <c r="J277" i="2"/>
  <c r="BK276" i="2"/>
  <c r="J276" i="2"/>
  <c r="BK275" i="2"/>
  <c r="J273" i="2"/>
  <c r="BK272" i="2"/>
  <c r="J271" i="2"/>
  <c r="BK270" i="2"/>
  <c r="BK269" i="2"/>
  <c r="J268" i="2"/>
  <c r="J267" i="2"/>
  <c r="J266" i="2"/>
  <c r="BK265" i="2"/>
  <c r="J264" i="2"/>
  <c r="BK262" i="2"/>
  <c r="J261" i="2"/>
  <c r="J260" i="2"/>
  <c r="BK259" i="2"/>
  <c r="J258" i="2"/>
  <c r="J257" i="2"/>
  <c r="J256" i="2"/>
  <c r="BK255" i="2"/>
  <c r="J254" i="2"/>
  <c r="BK253" i="2"/>
  <c r="J252" i="2"/>
  <c r="BK250" i="2"/>
  <c r="J249" i="2"/>
  <c r="J248" i="2"/>
  <c r="BK245" i="2"/>
  <c r="J244" i="2"/>
  <c r="BK243" i="2"/>
  <c r="J242" i="2"/>
  <c r="J241" i="2"/>
  <c r="J239" i="2"/>
  <c r="BK238" i="2"/>
  <c r="BK236" i="2"/>
  <c r="BK235" i="2"/>
  <c r="BK228" i="2"/>
  <c r="J226" i="2"/>
  <c r="J223" i="2"/>
  <c r="J216" i="2"/>
  <c r="J212" i="2"/>
  <c r="BK209" i="2"/>
  <c r="BK208" i="2"/>
  <c r="BK207" i="2"/>
  <c r="J205" i="2"/>
  <c r="J203" i="2"/>
  <c r="J202" i="2"/>
  <c r="BK200" i="2"/>
  <c r="J199" i="2"/>
  <c r="BK194" i="2"/>
  <c r="J192" i="2"/>
  <c r="BK187" i="2"/>
  <c r="J181" i="2"/>
  <c r="BK175" i="2"/>
  <c r="BK173" i="2"/>
  <c r="J172" i="2"/>
  <c r="J168" i="2"/>
  <c r="BK165" i="2"/>
  <c r="J163" i="2"/>
  <c r="BK157" i="2"/>
  <c r="BK156" i="2"/>
  <c r="J155" i="2"/>
  <c r="J154" i="2"/>
  <c r="BK153" i="2"/>
  <c r="J152" i="2"/>
  <c r="J148" i="2"/>
  <c r="BK145" i="2"/>
  <c r="R434" i="2" l="1"/>
  <c r="T434" i="2"/>
  <c r="BK147" i="2"/>
  <c r="J147" i="2" s="1"/>
  <c r="J99" i="2" s="1"/>
  <c r="R147" i="2"/>
  <c r="BK174" i="2"/>
  <c r="J174" i="2" s="1"/>
  <c r="J100" i="2" s="1"/>
  <c r="R174" i="2"/>
  <c r="BK198" i="2"/>
  <c r="J198" i="2" s="1"/>
  <c r="J101" i="2" s="1"/>
  <c r="P198" i="2"/>
  <c r="T198" i="2"/>
  <c r="P206" i="2"/>
  <c r="R206" i="2"/>
  <c r="P211" i="2"/>
  <c r="T211" i="2"/>
  <c r="P240" i="2"/>
  <c r="T240" i="2"/>
  <c r="P251" i="2"/>
  <c r="T251" i="2"/>
  <c r="P263" i="2"/>
  <c r="T263" i="2"/>
  <c r="R274" i="2"/>
  <c r="P347" i="2"/>
  <c r="P147" i="2"/>
  <c r="T147" i="2"/>
  <c r="P174" i="2"/>
  <c r="T174" i="2"/>
  <c r="R198" i="2"/>
  <c r="BK206" i="2"/>
  <c r="J206" i="2" s="1"/>
  <c r="J102" i="2" s="1"/>
  <c r="T206" i="2"/>
  <c r="BK211" i="2"/>
  <c r="J211" i="2" s="1"/>
  <c r="J104" i="2" s="1"/>
  <c r="R211" i="2"/>
  <c r="BK240" i="2"/>
  <c r="J240" i="2" s="1"/>
  <c r="J105" i="2" s="1"/>
  <c r="R240" i="2"/>
  <c r="BK251" i="2"/>
  <c r="J251" i="2" s="1"/>
  <c r="J106" i="2" s="1"/>
  <c r="R251" i="2"/>
  <c r="J107" i="2"/>
  <c r="BK263" i="2"/>
  <c r="J263" i="2" s="1"/>
  <c r="J108" i="2" s="1"/>
  <c r="R263" i="2"/>
  <c r="BK274" i="2"/>
  <c r="J274" i="2" s="1"/>
  <c r="J109" i="2" s="1"/>
  <c r="P274" i="2"/>
  <c r="T274" i="2"/>
  <c r="BK278" i="2"/>
  <c r="J278" i="2" s="1"/>
  <c r="J110" i="2" s="1"/>
  <c r="P278" i="2"/>
  <c r="R278" i="2"/>
  <c r="T278" i="2"/>
  <c r="BK299" i="2"/>
  <c r="J299" i="2" s="1"/>
  <c r="J111" i="2" s="1"/>
  <c r="P299" i="2"/>
  <c r="R299" i="2"/>
  <c r="T299" i="2"/>
  <c r="BK305" i="2"/>
  <c r="J305" i="2" s="1"/>
  <c r="J112" i="2" s="1"/>
  <c r="P305" i="2"/>
  <c r="R305" i="2"/>
  <c r="T305" i="2"/>
  <c r="BK331" i="2"/>
  <c r="J331" i="2" s="1"/>
  <c r="J113" i="2" s="1"/>
  <c r="P331" i="2"/>
  <c r="R331" i="2"/>
  <c r="T331" i="2"/>
  <c r="BK347" i="2"/>
  <c r="J347" i="2" s="1"/>
  <c r="J114" i="2" s="1"/>
  <c r="R347" i="2"/>
  <c r="T347" i="2"/>
  <c r="BK358" i="2"/>
  <c r="J358" i="2" s="1"/>
  <c r="J115" i="2" s="1"/>
  <c r="P358" i="2"/>
  <c r="R358" i="2"/>
  <c r="T358" i="2"/>
  <c r="BK371" i="2"/>
  <c r="J371" i="2" s="1"/>
  <c r="J116" i="2" s="1"/>
  <c r="P371" i="2"/>
  <c r="R371" i="2"/>
  <c r="T371" i="2"/>
  <c r="BK389" i="2"/>
  <c r="J389" i="2" s="1"/>
  <c r="J117" i="2" s="1"/>
  <c r="P389" i="2"/>
  <c r="R389" i="2"/>
  <c r="T389" i="2"/>
  <c r="BK395" i="2"/>
  <c r="J395" i="2" s="1"/>
  <c r="J118" i="2" s="1"/>
  <c r="P395" i="2"/>
  <c r="R395" i="2"/>
  <c r="T395" i="2"/>
  <c r="BK409" i="2"/>
  <c r="J409" i="2" s="1"/>
  <c r="J119" i="2" s="1"/>
  <c r="P409" i="2"/>
  <c r="R409" i="2"/>
  <c r="T409" i="2"/>
  <c r="J89" i="2"/>
  <c r="F91" i="2"/>
  <c r="J92" i="2"/>
  <c r="F139" i="2"/>
  <c r="BF148" i="2"/>
  <c r="BF152" i="2"/>
  <c r="BF154" i="2"/>
  <c r="BF155" i="2"/>
  <c r="BF175" i="2"/>
  <c r="BF187" i="2"/>
  <c r="BF194" i="2"/>
  <c r="BF202" i="2"/>
  <c r="BF203" i="2"/>
  <c r="BF205" i="2"/>
  <c r="BF209" i="2"/>
  <c r="BF212" i="2"/>
  <c r="BF216" i="2"/>
  <c r="BF223" i="2"/>
  <c r="BF238" i="2"/>
  <c r="BF241" i="2"/>
  <c r="BF243" i="2"/>
  <c r="BF244" i="2"/>
  <c r="BF245" i="2"/>
  <c r="BF253" i="2"/>
  <c r="BF255" i="2"/>
  <c r="BF256" i="2"/>
  <c r="BF257" i="2"/>
  <c r="BF259" i="2"/>
  <c r="BF260" i="2"/>
  <c r="BF265" i="2"/>
  <c r="BF266" i="2"/>
  <c r="BF267" i="2"/>
  <c r="BF268" i="2"/>
  <c r="BF272" i="2"/>
  <c r="BF275" i="2"/>
  <c r="BF276" i="2"/>
  <c r="BF280" i="2"/>
  <c r="BF281" i="2"/>
  <c r="BF284" i="2"/>
  <c r="BF290" i="2"/>
  <c r="BF291" i="2"/>
  <c r="BF292" i="2"/>
  <c r="BF295" i="2"/>
  <c r="BF297" i="2"/>
  <c r="BF298" i="2"/>
  <c r="BF302" i="2"/>
  <c r="BF303" i="2"/>
  <c r="BF304" i="2"/>
  <c r="BF306" i="2"/>
  <c r="BF312" i="2"/>
  <c r="BF322" i="2"/>
  <c r="BF323" i="2"/>
  <c r="BF327" i="2"/>
  <c r="BF328" i="2"/>
  <c r="BF329" i="2"/>
  <c r="BF337" i="2"/>
  <c r="BF340" i="2"/>
  <c r="BF341" i="2"/>
  <c r="BF343" i="2"/>
  <c r="BF346" i="2"/>
  <c r="BF353" i="2"/>
  <c r="BF359" i="2"/>
  <c r="BF365" i="2"/>
  <c r="BF372" i="2"/>
  <c r="BF386" i="2"/>
  <c r="BF387" i="2"/>
  <c r="BF391" i="2"/>
  <c r="BF394" i="2"/>
  <c r="BF396" i="2"/>
  <c r="BF407" i="2"/>
  <c r="BF410" i="2"/>
  <c r="BF425" i="2"/>
  <c r="BF431" i="2"/>
  <c r="BF436" i="2"/>
  <c r="BF438" i="2"/>
  <c r="BK144" i="2"/>
  <c r="J144" i="2" s="1"/>
  <c r="J98" i="2" s="1"/>
  <c r="E85" i="2"/>
  <c r="BF145" i="2"/>
  <c r="BF153" i="2"/>
  <c r="BF156" i="2"/>
  <c r="BF157" i="2"/>
  <c r="BF161" i="2"/>
  <c r="BF163" i="2"/>
  <c r="BF165" i="2"/>
  <c r="BF168" i="2"/>
  <c r="BF172" i="2"/>
  <c r="BF173" i="2"/>
  <c r="BF181" i="2"/>
  <c r="BF192" i="2"/>
  <c r="BF199" i="2"/>
  <c r="BF200" i="2"/>
  <c r="BF207" i="2"/>
  <c r="BF208" i="2"/>
  <c r="BF226" i="2"/>
  <c r="BF228" i="2"/>
  <c r="BF235" i="2"/>
  <c r="BF236" i="2"/>
  <c r="BF239" i="2"/>
  <c r="BF242" i="2"/>
  <c r="BF248" i="2"/>
  <c r="BF249" i="2"/>
  <c r="BF250" i="2"/>
  <c r="BF252" i="2"/>
  <c r="BF254" i="2"/>
  <c r="BF258" i="2"/>
  <c r="BF261" i="2"/>
  <c r="BF262" i="2"/>
  <c r="BF264" i="2"/>
  <c r="BF269" i="2"/>
  <c r="BF270" i="2"/>
  <c r="BF271" i="2"/>
  <c r="BF273" i="2"/>
  <c r="BF277" i="2"/>
  <c r="BF279" i="2"/>
  <c r="BF282" i="2"/>
  <c r="BF283" i="2"/>
  <c r="BF285" i="2"/>
  <c r="BF286" i="2"/>
  <c r="BF287" i="2"/>
  <c r="BF288" i="2"/>
  <c r="BF289" i="2"/>
  <c r="BF293" i="2"/>
  <c r="BF294" i="2"/>
  <c r="BF296" i="2"/>
  <c r="BF300" i="2"/>
  <c r="BF301" i="2"/>
  <c r="BF319" i="2"/>
  <c r="BF324" i="2"/>
  <c r="BF332" i="2"/>
  <c r="BF336" i="2"/>
  <c r="BF338" i="2"/>
  <c r="BF339" i="2"/>
  <c r="BF342" i="2"/>
  <c r="BF344" i="2"/>
  <c r="BF345" i="2"/>
  <c r="BF348" i="2"/>
  <c r="BF352" i="2"/>
  <c r="BF356" i="2"/>
  <c r="BF357" i="2"/>
  <c r="BF367" i="2"/>
  <c r="BF369" i="2"/>
  <c r="BF370" i="2"/>
  <c r="BF376" i="2"/>
  <c r="BF378" i="2"/>
  <c r="BF383" i="2"/>
  <c r="BF385" i="2"/>
  <c r="BF388" i="2"/>
  <c r="BF390" i="2"/>
  <c r="BF408" i="2"/>
  <c r="BK435" i="2"/>
  <c r="J435" i="2" s="1"/>
  <c r="J121" i="2" s="1"/>
  <c r="BK437" i="2"/>
  <c r="J437" i="2" s="1"/>
  <c r="J122" i="2" s="1"/>
  <c r="J33" i="2"/>
  <c r="AV95" i="1" s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T143" i="2" l="1"/>
  <c r="R143" i="2"/>
  <c r="P143" i="2"/>
  <c r="P210" i="2"/>
  <c r="P142" i="2" s="1"/>
  <c r="AU95" i="1" s="1"/>
  <c r="AU94" i="1" s="1"/>
  <c r="R210" i="2"/>
  <c r="T210" i="2"/>
  <c r="BK143" i="2"/>
  <c r="J143" i="2" s="1"/>
  <c r="J97" i="2" s="1"/>
  <c r="BK210" i="2"/>
  <c r="J210" i="2" s="1"/>
  <c r="J103" i="2" s="1"/>
  <c r="BK434" i="2"/>
  <c r="J434" i="2" s="1"/>
  <c r="J120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T142" i="2" l="1"/>
  <c r="R142" i="2"/>
  <c r="BK142" i="2"/>
  <c r="J142" i="2" s="1"/>
  <c r="J96" i="2" s="1"/>
  <c r="AW94" i="1"/>
  <c r="AK30" i="1" s="1"/>
  <c r="AT94" i="1" l="1"/>
  <c r="J30" i="2"/>
  <c r="AG95" i="1" s="1"/>
  <c r="AG94" i="1" s="1"/>
  <c r="AN94" i="1" s="1"/>
  <c r="AN95" i="1" l="1"/>
  <c r="J39" i="2"/>
  <c r="AK26" i="1"/>
  <c r="AK35" i="1" s="1"/>
</calcChain>
</file>

<file path=xl/sharedStrings.xml><?xml version="1.0" encoding="utf-8"?>
<sst xmlns="http://schemas.openxmlformats.org/spreadsheetml/2006/main" count="3529" uniqueCount="755">
  <si>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</si>
  <si>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</si>
  <si>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</si>
  <si>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</si>
  <si>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</si>
  <si>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</si>
  <si>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</si>
  <si>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</si>
  <si>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</si>
  <si>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</si>
  <si>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</si>
  <si>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</si>
  <si>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</si>
  <si>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</si>
  <si>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</si>
  <si>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</si>
  <si>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</si>
  <si>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</si>
  <si>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</si>
  <si>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</si>
  <si>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</si>
  <si>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</si>
  <si>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</si>
  <si>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</si>
  <si>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</si>
  <si>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</si>
  <si>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</si>
  <si>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</si>
  <si>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</si>
  <si>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</si>
  <si>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</si>
  <si>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</si>
  <si>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</si>
  <si>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</si>
  <si>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</si>
  <si>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</si>
  <si>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</si>
  <si>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</si>
  <si>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</si>
  <si>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</si>
  <si>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</si>
  <si>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</si>
  <si>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</si>
  <si>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</si>
  <si>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</si>
  <si>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</si>
  <si>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</si>
  <si>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</si>
  <si>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</si>
  <si>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</si>
  <si>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</si>
  <si>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</si>
  <si>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</si>
  <si>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</si>
  <si>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</si>
  <si>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</si>
  <si>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</si>
  <si>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</si>
  <si>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</si>
  <si>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</si>
  <si>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</si>
  <si>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</si>
  <si>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</si>
  <si>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</si>
  <si>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</si>
  <si>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</si>
  <si>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</si>
  <si>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</si>
  <si>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</si>
  <si>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</si>
  <si>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</si>
  <si>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</si>
  <si>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</si>
  <si>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</si>
  <si>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</si>
  <si>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</si>
  <si>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</si>
  <si>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</si>
  <si>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</si>
  <si>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</si>
  <si>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</si>
  <si>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4a</t>
  </si>
  <si>
    <t>Bytová jednotka č.4 - varianta 2</t>
  </si>
  <si>
    <t>STA</t>
  </si>
  <si>
    <t>1</t>
  </si>
  <si>
    <t>{495dbefb-7148-4b31-85b6-e98f0f8e173d}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</si>
  <si>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</si>
  <si>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</si>
  <si>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</si>
  <si>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</si>
  <si>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</si>
  <si>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</si>
  <si>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</si>
  <si>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</si>
  <si>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</si>
  <si>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</si>
  <si>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</si>
  <si>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</si>
  <si>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</si>
  <si>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</si>
  <si>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</si>
  <si>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</si>
  <si>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</si>
  <si>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</si>
  <si>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</si>
  <si>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</si>
  <si>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</si>
  <si>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</si>
  <si>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</si>
  <si>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</si>
  <si>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</si>
  <si>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</si>
  <si>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</si>
  <si>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</si>
  <si>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</si>
  <si>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</si>
  <si>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</si>
  <si>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</si>
  <si>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</si>
  <si>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</si>
  <si>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</si>
  <si>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</si>
  <si>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</si>
  <si>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</si>
  <si>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</si>
  <si>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</si>
  <si>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</si>
  <si>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</si>
  <si>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</si>
  <si>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</si>
  <si>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</si>
  <si>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</si>
  <si>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</si>
  <si>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</si>
  <si>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</si>
  <si>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</si>
  <si>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</si>
  <si>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</si>
  <si>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</si>
  <si>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</si>
  <si>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</si>
  <si>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</si>
  <si>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</si>
  <si>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245381394</t>
  </si>
  <si>
    <t>VV</t>
  </si>
  <si>
    <t>(1,5+0,7)*0,8</t>
  </si>
  <si>
    <t>6</t>
  </si>
  <si>
    <t>Úpravy povrchů, podlahy a osazování výplní</t>
  </si>
  <si>
    <t>611131121</t>
  </si>
  <si>
    <t>Penetrační disperzní nátěr vnitřních stropů nanášený ručně</t>
  </si>
  <si>
    <t>2071439088</t>
  </si>
  <si>
    <t>2,59*1,95</t>
  </si>
  <si>
    <t>-0,91*0,6</t>
  </si>
  <si>
    <t>Součet</t>
  </si>
  <si>
    <t>611142001</t>
  </si>
  <si>
    <t>Potažení vnitřních stropů sklovláknitým pletivem vtlačeným do tenkovrstvé hmoty</t>
  </si>
  <si>
    <t>493667608</t>
  </si>
  <si>
    <t>611311131</t>
  </si>
  <si>
    <t>Potažení vnitřních rovných stropů vápenným štukem tloušťky do 3 mm</t>
  </si>
  <si>
    <t>620654188</t>
  </si>
  <si>
    <t>5</t>
  </si>
  <si>
    <t>611321111</t>
  </si>
  <si>
    <t>Vápenocementová omítka hrubá jednovrstvá zatřená vnitřních stropů rovných nanášená ručně</t>
  </si>
  <si>
    <t>-385494450</t>
  </si>
  <si>
    <t>612131121</t>
  </si>
  <si>
    <t>Penetrační disperzní nátěr vnitřních stěn nanášený ručně</t>
  </si>
  <si>
    <t>-1147659641</t>
  </si>
  <si>
    <t>7</t>
  </si>
  <si>
    <t>612142001</t>
  </si>
  <si>
    <t>Potažení vnitřních stěn sklovláknitým pletivem vtlačeným do tenkovrstvé hmoty</t>
  </si>
  <si>
    <t>2050719761</t>
  </si>
  <si>
    <t>8</t>
  </si>
  <si>
    <t>612311131</t>
  </si>
  <si>
    <t>Potažení vnitřních stěn vápenným štukem tloušťky do 3 mm</t>
  </si>
  <si>
    <t>-1187643564</t>
  </si>
  <si>
    <t>1,535*0,6</t>
  </si>
  <si>
    <t>(0,655+3+0,655)*2</t>
  </si>
  <si>
    <t>9</t>
  </si>
  <si>
    <t>612321111</t>
  </si>
  <si>
    <t>Vápenocementová omítka hrubá jednovrstvá zatřená vnitřních stěn nanášená ručně</t>
  </si>
  <si>
    <t>1160999229</t>
  </si>
  <si>
    <t>(1,535+0,655+0,655+3)*2,6</t>
  </si>
  <si>
    <t>10</t>
  </si>
  <si>
    <t>619991001</t>
  </si>
  <si>
    <t>Zakrytí podlah fólií přilepenou lepící páskou</t>
  </si>
  <si>
    <t>1787058827</t>
  </si>
  <si>
    <t>3*4,5</t>
  </si>
  <si>
    <t>11</t>
  </si>
  <si>
    <t>619991011</t>
  </si>
  <si>
    <t>Obalení konstrukcí a prvků fólií přilepenou lepící páskou</t>
  </si>
  <si>
    <t>1264654805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</si>
  <si>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</si>
  <si>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</si>
  <si>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</si>
  <si>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</si>
  <si>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</si>
  <si>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-1823197972</t>
  </si>
  <si>
    <t>1,535*1,87</t>
  </si>
  <si>
    <t>0,895*1,11</t>
  </si>
  <si>
    <t>13</t>
  </si>
  <si>
    <t>642944121</t>
  </si>
  <si>
    <t>Osazování ocelových zárubní dodatečné pl do 2,5 m2</t>
  </si>
  <si>
    <t>kus</t>
  </si>
  <si>
    <t>237079160</t>
  </si>
  <si>
    <t>14</t>
  </si>
  <si>
    <t>M</t>
  </si>
  <si>
    <t>55331521</t>
  </si>
  <si>
    <t>zárubeň ocelová pro sádrokarton 100 700 L/P</t>
  </si>
  <si>
    <t>357619248</t>
  </si>
  <si>
    <t>Ostatní konstrukce a práce, bourání</t>
  </si>
  <si>
    <t>784111001</t>
  </si>
  <si>
    <t>Oprášení (ometení ) podkladu v místnostech výšky do 3,80 m</t>
  </si>
  <si>
    <t>16</t>
  </si>
  <si>
    <t>1479817414</t>
  </si>
  <si>
    <t>konstrukce po vybouraném jádru:</t>
  </si>
  <si>
    <t>((0,655+0,08)*2+2,59)*2,6</t>
  </si>
  <si>
    <t>strop:</t>
  </si>
  <si>
    <t>784111011</t>
  </si>
  <si>
    <t>Obroušení podkladu omítnutého v místnostech výšky do 3,80 m</t>
  </si>
  <si>
    <t>779948841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</si>
  <si>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</si>
  <si>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</si>
  <si>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</si>
  <si>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</si>
  <si>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</si>
  <si>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bytové a občanské výstavby při výšce podlaží do 4 m</t>
  </si>
  <si>
    <t>-117694801</t>
  </si>
  <si>
    <t>3,5*3</t>
  </si>
  <si>
    <t>přístupová trasa do bytu-choba:</t>
  </si>
  <si>
    <t>18</t>
  </si>
  <si>
    <t>962084121</t>
  </si>
  <si>
    <t>Bourání příček umakartových tl do 50 mm</t>
  </si>
  <si>
    <t>-593683250</t>
  </si>
  <si>
    <t>(2,565*2+1,895*2+3+0,895)*2,6</t>
  </si>
  <si>
    <t>19</t>
  </si>
  <si>
    <t>965046111</t>
  </si>
  <si>
    <t>Broušení stávajících betonových podlah úběr do 3 mm</t>
  </si>
  <si>
    <t>-1624685831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</si>
  <si>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</si>
  <si>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</si>
  <si>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</si>
  <si>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</si>
  <si>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</si>
  <si>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</si>
  <si>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</si>
  <si>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</si>
  <si>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-1899354301</t>
  </si>
  <si>
    <t>997013219</t>
  </si>
  <si>
    <t>Příplatek k vnitrostaveništní dopravě suti a vybouraných hmot za zvětšenou dopravu suti ZKD 10 m</t>
  </si>
  <si>
    <t>-5417460</t>
  </si>
  <si>
    <t>3,816*50 'Přepočtené koeficientem množství</t>
  </si>
  <si>
    <t>22</t>
  </si>
  <si>
    <t>997013501</t>
  </si>
  <si>
    <t>Odvoz suti a vybouraných hmot na skládku nebo meziskládku do 1 km se složením</t>
  </si>
  <si>
    <t>-96431356</t>
  </si>
  <si>
    <t>23</t>
  </si>
  <si>
    <t>997013509</t>
  </si>
  <si>
    <t>Příplatek k odvozu suti a vybouraných hmot na skládku ZKD 1 km přes 1 km</t>
  </si>
  <si>
    <t>-1046595138</t>
  </si>
  <si>
    <t>3,816*9 'Přepočtené koeficientem množství</t>
  </si>
  <si>
    <t>24</t>
  </si>
  <si>
    <t>997013831</t>
  </si>
  <si>
    <t>Poplatek za uložení na skládce (skládkovné) stavebního odpadu směsného kód odpadu 170 904</t>
  </si>
  <si>
    <t>-1958917737</t>
  </si>
  <si>
    <t>998</t>
  </si>
  <si>
    <t>Přesun hmot</t>
  </si>
  <si>
    <t>25</t>
  </si>
  <si>
    <t>998011003</t>
  </si>
  <si>
    <t>Přesun hmot pro budovy zděné v do 24 m</t>
  </si>
  <si>
    <t>589530862</t>
  </si>
  <si>
    <t>26</t>
  </si>
  <si>
    <t>998011014</t>
  </si>
  <si>
    <t>Příplatek k přesunu hmot pro budovy zděné za zvětšený přesun do 500 m</t>
  </si>
  <si>
    <t>1274351239</t>
  </si>
  <si>
    <t>27</t>
  </si>
  <si>
    <t>998017003</t>
  </si>
  <si>
    <t>Přesun hmot s omezením mechanizace pro budovy v do 24 m</t>
  </si>
  <si>
    <t>2050818285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</si>
  <si>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</si>
  <si>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</si>
  <si>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</si>
  <si>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</si>
  <si>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</si>
  <si>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</si>
  <si>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</si>
  <si>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-540226330</t>
  </si>
  <si>
    <t>1,87*1,535</t>
  </si>
  <si>
    <t>29</t>
  </si>
  <si>
    <t>711192201</t>
  </si>
  <si>
    <t>Provedení izolace proti zemní vlhkosti hydroizolační stěrkou svislé na betonu, 2 vrstvy</t>
  </si>
  <si>
    <t>2058972705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</si>
  <si>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</si>
  <si>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</si>
  <si>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</si>
  <si>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</si>
  <si>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</si>
  <si>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</si>
  <si>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</si>
  <si>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</si>
  <si>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</si>
  <si>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</si>
  <si>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-1252307985</t>
  </si>
  <si>
    <t>spotřeba 3kg/m2, tl. 2mm</t>
  </si>
  <si>
    <t>(3,863+8,589)*3</t>
  </si>
  <si>
    <t>31</t>
  </si>
  <si>
    <t>711199095</t>
  </si>
  <si>
    <t>Příplatek k izolacím proti zemní vlhkosti za plochu do 10 m2 natěradly za studena nebo za horka</t>
  </si>
  <si>
    <t>730769371</t>
  </si>
  <si>
    <t>3,863+8,589</t>
  </si>
  <si>
    <t>711199101</t>
  </si>
  <si>
    <t>Provedení těsnícího pásu do spoje dilatační nebo styčné spáry podlaha - stěna</t>
  </si>
  <si>
    <t>m</t>
  </si>
  <si>
    <t>-66414347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</si>
  <si>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</si>
  <si>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</si>
  <si>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</si>
  <si>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</si>
  <si>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</si>
  <si>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</si>
  <si>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</si>
  <si>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těsnícího koutu pro vnější nebo vnitřní roh spáry podlaha - stěna</t>
  </si>
  <si>
    <t>32448904</t>
  </si>
  <si>
    <t>34</t>
  </si>
  <si>
    <t>28355020</t>
  </si>
  <si>
    <t>páska pružná těsnící š 80mm</t>
  </si>
  <si>
    <t>1148479442</t>
  </si>
  <si>
    <t>17,86*1,1</t>
  </si>
  <si>
    <t>35</t>
  </si>
  <si>
    <t>998711103</t>
  </si>
  <si>
    <t>Přesun hmot tonážní pro izolace proti vodě, vlhkosti a plynům v objektech výšky do 60 m</t>
  </si>
  <si>
    <t>-1122174992</t>
  </si>
  <si>
    <t>36</t>
  </si>
  <si>
    <t>998711181</t>
  </si>
  <si>
    <t>Příplatek k přesunu hmot tonážní 711 prováděný bez použití mechanizace</t>
  </si>
  <si>
    <t>1406961122</t>
  </si>
  <si>
    <t>721</t>
  </si>
  <si>
    <t>Zdravotechnika - vnitřní kanalizace</t>
  </si>
  <si>
    <t>37</t>
  </si>
  <si>
    <t>721171808</t>
  </si>
  <si>
    <t>Demontáž potrubí z PVC do D 114</t>
  </si>
  <si>
    <t>-900150667</t>
  </si>
  <si>
    <t>38</t>
  </si>
  <si>
    <t>721173706</t>
  </si>
  <si>
    <t>Potrubí kanalizační z PE odpadní DN 100</t>
  </si>
  <si>
    <t>-1176396410</t>
  </si>
  <si>
    <t>39</t>
  </si>
  <si>
    <t>721173722</t>
  </si>
  <si>
    <t>Potrubí kanalizační z PE připojovací DN 40</t>
  </si>
  <si>
    <t>994055493</t>
  </si>
  <si>
    <t>40</t>
  </si>
  <si>
    <t>721173724</t>
  </si>
  <si>
    <t>Potrubí kanalizační z PE připojovací DN 70</t>
  </si>
  <si>
    <t>-1147273261</t>
  </si>
  <si>
    <t>41</t>
  </si>
  <si>
    <t>721220801</t>
  </si>
  <si>
    <t>Demontáž uzávěrek zápachových DN 70</t>
  </si>
  <si>
    <t>854959739</t>
  </si>
  <si>
    <t>vana,umyvadlo,pračka:</t>
  </si>
  <si>
    <t>42</t>
  </si>
  <si>
    <t>721290111</t>
  </si>
  <si>
    <t>Zkouška těsnosti potrubí kanalizace vodou do DN 125</t>
  </si>
  <si>
    <t>-415691280</t>
  </si>
  <si>
    <t>43</t>
  </si>
  <si>
    <t>998721103</t>
  </si>
  <si>
    <t>Přesun hmot tonážní pro vnitřní kanalizace v objektech v do 24 m</t>
  </si>
  <si>
    <t>-294237105</t>
  </si>
  <si>
    <t>44</t>
  </si>
  <si>
    <t>998721181</t>
  </si>
  <si>
    <t>Příplatek k přesunu hmot tonážní 721 prováděný bez použití mechanizace</t>
  </si>
  <si>
    <t>-860278764</t>
  </si>
  <si>
    <t>722</t>
  </si>
  <si>
    <t>Zdravotechnika - vnitřní vodovod</t>
  </si>
  <si>
    <t>45</t>
  </si>
  <si>
    <t>722170801</t>
  </si>
  <si>
    <t>Demontáž rozvodů vody z plastů do D 25</t>
  </si>
  <si>
    <t>976287877</t>
  </si>
  <si>
    <t>46</t>
  </si>
  <si>
    <t>722176113</t>
  </si>
  <si>
    <t>Montáž potrubí plastové spojované svary polyfuzně do D 25 mm</t>
  </si>
  <si>
    <t>-1126928118</t>
  </si>
  <si>
    <t>47</t>
  </si>
  <si>
    <t>28615150</t>
  </si>
  <si>
    <t>trubka vodovodní tlaková PPR řada PN 20 D 16mm dl 4m</t>
  </si>
  <si>
    <t>-649034203</t>
  </si>
  <si>
    <t>48</t>
  </si>
  <si>
    <t>28615152</t>
  </si>
  <si>
    <t>trubka vodovodní tlaková PPR řada PN 20 D 20mm dl 4m</t>
  </si>
  <si>
    <t>-142187798</t>
  </si>
  <si>
    <t>49</t>
  </si>
  <si>
    <t>28615153</t>
  </si>
  <si>
    <t>trubka vodovodní tlaková PPR řada PN 20 D 25mm dl 4m</t>
  </si>
  <si>
    <t>222706494</t>
  </si>
  <si>
    <t>722179191</t>
  </si>
  <si>
    <t>Příplatek k rozvodu vody z plastů za malý rozsah prací na zakázce do 20 m</t>
  </si>
  <si>
    <t>soubor</t>
  </si>
  <si>
    <t>-1773189831</t>
  </si>
  <si>
    <t>51</t>
  </si>
  <si>
    <t>722179192</t>
  </si>
  <si>
    <t>Příplatek k rozvodu vody z plastů za potrubí do D 32 mm do 15 svarů</t>
  </si>
  <si>
    <t>-159629040</t>
  </si>
  <si>
    <t>52</t>
  </si>
  <si>
    <t>722290215</t>
  </si>
  <si>
    <t>Zkouška těsnosti vodovodního potrubí hrdlového nebo přírubového do DN 100</t>
  </si>
  <si>
    <t>-1084003950</t>
  </si>
  <si>
    <t>53</t>
  </si>
  <si>
    <t>722290234</t>
  </si>
  <si>
    <t>Proplach a dezinfekce vodovodního potrubí do DN 80</t>
  </si>
  <si>
    <t>1222375159</t>
  </si>
  <si>
    <t>54</t>
  </si>
  <si>
    <t>998722103</t>
  </si>
  <si>
    <t>Přesun hmot tonážní pro vnitřní vodovod v objektech v do 24 m</t>
  </si>
  <si>
    <t>143569513</t>
  </si>
  <si>
    <t>55</t>
  </si>
  <si>
    <t>998722181</t>
  </si>
  <si>
    <t>Příplatek k přesunu hmot tonážní 722 prováděný bez použití mechanizace</t>
  </si>
  <si>
    <t>1363856136</t>
  </si>
  <si>
    <t>725</t>
  </si>
  <si>
    <t>Zdravotechnika - zařizovací předměty</t>
  </si>
  <si>
    <t>725810811</t>
  </si>
  <si>
    <t>Demontáž ventilů výtokových nástěnných</t>
  </si>
  <si>
    <t>1543670522</t>
  </si>
  <si>
    <t>725811115</t>
  </si>
  <si>
    <t>Ventil nástěnný pevný výtok G1/2x80 mm</t>
  </si>
  <si>
    <t>-2038256663</t>
  </si>
  <si>
    <t>725865501</t>
  </si>
  <si>
    <t>Odpadní souprava DN 40/50 se zápachovou uzávěrkou pro vanu, ovládání bovdenem</t>
  </si>
  <si>
    <t>-1533132409</t>
  </si>
  <si>
    <t>725869101</t>
  </si>
  <si>
    <t>Montáž zápachových uzávěrek do DN 40</t>
  </si>
  <si>
    <t>-119366167</t>
  </si>
  <si>
    <t>55161837</t>
  </si>
  <si>
    <t>uzávěrka zápachová pro pračku a myčku nástěnná PP-bílá DN 40</t>
  </si>
  <si>
    <t>343505334</t>
  </si>
  <si>
    <t>ZUU</t>
  </si>
  <si>
    <t>Zápachová uzávěra - sifon pro umyvadla, provedení chrom</t>
  </si>
  <si>
    <t>662322184</t>
  </si>
  <si>
    <t>725980123</t>
  </si>
  <si>
    <t>Dvířka 40/20 vč. montáže a začištění k obkladu</t>
  </si>
  <si>
    <t>-1378890197</t>
  </si>
  <si>
    <t>998725103</t>
  </si>
  <si>
    <t>Přesun hmot tonážní pro zařizovací předměty v objektech v do 24 m</t>
  </si>
  <si>
    <t>-1098255507</t>
  </si>
  <si>
    <t>998725181</t>
  </si>
  <si>
    <t>Příplatek k přesunu hmot tonážní 725 prováděný bez použití mechanizace</t>
  </si>
  <si>
    <t>1583775140</t>
  </si>
  <si>
    <t>OIM</t>
  </si>
  <si>
    <t>Ostatní instalační materiál nutný pro dopojení zařizovacích předmětů (pancéřové hadičky, těsnění atd...)</t>
  </si>
  <si>
    <t>kpl</t>
  </si>
  <si>
    <t>-1890844680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</si>
  <si>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</si>
  <si>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</si>
  <si>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</si>
  <si>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</si>
  <si>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-1064753846</t>
  </si>
  <si>
    <t>998726113</t>
  </si>
  <si>
    <t>Přesun hmot tonážní pro instalační prefabrikáty v objektech v do 24 m</t>
  </si>
  <si>
    <t>998298946</t>
  </si>
  <si>
    <t>998726181</t>
  </si>
  <si>
    <t>Příplatek k přesunu hmot tonážní 726 prováděný bez použití mechanizace</t>
  </si>
  <si>
    <t>1851784940</t>
  </si>
  <si>
    <t>741</t>
  </si>
  <si>
    <t>Elektroinstalace - silnoproud</t>
  </si>
  <si>
    <t>725610902</t>
  </si>
  <si>
    <t>Výměna plynových sporáků s úpravou instalace</t>
  </si>
  <si>
    <t>1475804792</t>
  </si>
  <si>
    <t>54111971</t>
  </si>
  <si>
    <t>-346540920</t>
  </si>
  <si>
    <t>741112001</t>
  </si>
  <si>
    <t>Montáž krabice zapuštěná plastová kruhová</t>
  </si>
  <si>
    <t>1167524547</t>
  </si>
  <si>
    <t>34571515</t>
  </si>
  <si>
    <t>krabice přístrojová instalační 400 V, 142x71x45mm do dutých stěn</t>
  </si>
  <si>
    <t>-248870915</t>
  </si>
  <si>
    <t>741120001</t>
  </si>
  <si>
    <t>Montáž vodič Cu izolovaný plný a laněný žíla 0,35-6 mm2 pod omítku (CY)</t>
  </si>
  <si>
    <t>-784053592</t>
  </si>
  <si>
    <t>34111036</t>
  </si>
  <si>
    <t>kabel silový s Cu jádrem 1 kV 3x2,5mm2</t>
  </si>
  <si>
    <t>-961798996</t>
  </si>
  <si>
    <t>34111018</t>
  </si>
  <si>
    <t>kabel silový s Cu jádrem 6mm2</t>
  </si>
  <si>
    <t>-236279039</t>
  </si>
  <si>
    <t>741210001</t>
  </si>
  <si>
    <t>Montáž rozvodnice oceloplechová nebo plastová běžná do 20 kg</t>
  </si>
  <si>
    <t>1747655022</t>
  </si>
  <si>
    <t>35713850</t>
  </si>
  <si>
    <t>rozvodnice elektroměrové s jedním 1 fázovým místem bez požární úpravy 18 pozic</t>
  </si>
  <si>
    <t>-968364182</t>
  </si>
  <si>
    <t>741310001</t>
  </si>
  <si>
    <t>Montáž vypínač nástěnný 1-jednopólový prostředí normální</t>
  </si>
  <si>
    <t>-1618387777</t>
  </si>
  <si>
    <t>34535799</t>
  </si>
  <si>
    <t>ovladač zapínací tlačítkový 10A 3553-80289 velkoplošný</t>
  </si>
  <si>
    <t>642948650</t>
  </si>
  <si>
    <t>741313001</t>
  </si>
  <si>
    <t>Montáž zásuvka (polo)zapuštěná bezšroubové připojení 2P+PE se zapojením vodičů</t>
  </si>
  <si>
    <t>-2007432545</t>
  </si>
  <si>
    <t>35811077</t>
  </si>
  <si>
    <t>zásuvka nepropustná nástěnná 16A 220 V 3pólová</t>
  </si>
  <si>
    <t>22724163</t>
  </si>
  <si>
    <t>741370002</t>
  </si>
  <si>
    <t>Montáž svítidlo žárovkové bytové stropní přisazené 1 zdroj se sklem</t>
  </si>
  <si>
    <t>1018117160</t>
  </si>
  <si>
    <t>34821275</t>
  </si>
  <si>
    <t>svítidlo bytové žárovkové IP 42, max. 60 W E27</t>
  </si>
  <si>
    <t>-427057917</t>
  </si>
  <si>
    <t>34111030</t>
  </si>
  <si>
    <t>kabel silový s Cu jádrem 1 kV 3x1,5mm2</t>
  </si>
  <si>
    <t>-707043792</t>
  </si>
  <si>
    <t>741810001</t>
  </si>
  <si>
    <t>Celková prohlídka elektrického rozvodu a zařízení do 100 000,- Kč</t>
  </si>
  <si>
    <t>-310091926</t>
  </si>
  <si>
    <t>998741103</t>
  </si>
  <si>
    <t>Přesun hmot tonážní pro silnoproud v objektech v do 24 m</t>
  </si>
  <si>
    <t>127910887</t>
  </si>
  <si>
    <t>998741181</t>
  </si>
  <si>
    <t>Příplatek k přesunu hmot tonážní 741 prováděný bez použití mechanizace</t>
  </si>
  <si>
    <t>-142407033</t>
  </si>
  <si>
    <t>34823735</t>
  </si>
  <si>
    <t>svítidlo zářivkové interiérové s kompenzací, barva bílá, 18W, délka 974 mm</t>
  </si>
  <si>
    <t>1557292332</t>
  </si>
  <si>
    <t>751</t>
  </si>
  <si>
    <t>Vzduchotechnika</t>
  </si>
  <si>
    <t>751111012</t>
  </si>
  <si>
    <t>Mtž vent ax ntl nástěnného základního D do 200 mm</t>
  </si>
  <si>
    <t>916265765</t>
  </si>
  <si>
    <t>V</t>
  </si>
  <si>
    <t>Axiální ventilátor max. 20x20cm, pr. 125 mm</t>
  </si>
  <si>
    <t>-1982664801</t>
  </si>
  <si>
    <t>751111811</t>
  </si>
  <si>
    <t>Demontáž ventilátoru axiálního nízkotlakého kruhové potrubí D do 200 mm</t>
  </si>
  <si>
    <t>-724065183</t>
  </si>
  <si>
    <t>998751102</t>
  </si>
  <si>
    <t>Přesun hmot tonážní pro vzduchotechniku v objektech v do 24 m</t>
  </si>
  <si>
    <t>231944042</t>
  </si>
  <si>
    <t>998751181</t>
  </si>
  <si>
    <t>Příplatek k přesunu hmot tonážní 751 prováděný bez použití mechanizace</t>
  </si>
  <si>
    <t>1168733598</t>
  </si>
  <si>
    <t>763</t>
  </si>
  <si>
    <t>Konstrukce suché výstavby</t>
  </si>
  <si>
    <t>763111331</t>
  </si>
  <si>
    <t>SDK příčka tl 80 mm profil CW+UW 50 desky 1xH2 15 TI 40 mm</t>
  </si>
  <si>
    <t>485676061</t>
  </si>
  <si>
    <t>1,95*2*2,6</t>
  </si>
  <si>
    <t>2,85*2,6</t>
  </si>
  <si>
    <t>(0,91+2,59)*2,6</t>
  </si>
  <si>
    <t>-0,8*2,1</t>
  </si>
  <si>
    <t>763111718</t>
  </si>
  <si>
    <t>SDK příčka úprava styku příčky a stropu/stávající stěny páskou nebo silikonováním</t>
  </si>
  <si>
    <t>1250974921</t>
  </si>
  <si>
    <t>2,85</t>
  </si>
  <si>
    <t>(0,895+1,11)*2</t>
  </si>
  <si>
    <t>0,9+2,59+1,95</t>
  </si>
  <si>
    <t>2,6*6</t>
  </si>
  <si>
    <t>763111724</t>
  </si>
  <si>
    <t>SDK příčka páska k vyztužení různých úhlů</t>
  </si>
  <si>
    <t>-779254498</t>
  </si>
  <si>
    <t>2,6*3</t>
  </si>
  <si>
    <t>763111751</t>
  </si>
  <si>
    <t>Příplatek k SDK příčce za plochu do 6 m2 jednotlivě</t>
  </si>
  <si>
    <t>-1693094499</t>
  </si>
  <si>
    <t>763111762</t>
  </si>
  <si>
    <t>Příplatek k SDK příčce s jednoduchou nosnou konstrukcí za zahuštění profilů na vzdálenost 41 mm</t>
  </si>
  <si>
    <t>1044365322</t>
  </si>
  <si>
    <t>763111771</t>
  </si>
  <si>
    <t>Příplatek k SDK příčce za rovinnost kvality Q3</t>
  </si>
  <si>
    <t>-1478888397</t>
  </si>
  <si>
    <t>24,97*2</t>
  </si>
  <si>
    <t>998763303</t>
  </si>
  <si>
    <t>Přesun hmot tonážní pro sádrokartonové konstrukce v objektech v do 24 m</t>
  </si>
  <si>
    <t>1044439924</t>
  </si>
  <si>
    <t>998763381</t>
  </si>
  <si>
    <t>Příplatek k přesunu hmot tonážní 763 SDK prováděný bez použití mechanizace</t>
  </si>
  <si>
    <t>384386980</t>
  </si>
  <si>
    <t>VS</t>
  </si>
  <si>
    <t>Příplatek za použití vysokopevnostního sádrokartonu tvrzeného v místě zavěšení kuchyňské linky</t>
  </si>
  <si>
    <t>-1808747203</t>
  </si>
  <si>
    <t>2,85*2,6-0,8*2,1</t>
  </si>
  <si>
    <t>766</t>
  </si>
  <si>
    <t>Konstrukce truhlářské</t>
  </si>
  <si>
    <t>766421812</t>
  </si>
  <si>
    <t>Demontáž truhlářského obložení podhledů z panelů plochy přes 1,5 m2</t>
  </si>
  <si>
    <t>2050477103</t>
  </si>
  <si>
    <t>demontáž obložení stropu umakartem:</t>
  </si>
  <si>
    <t>2,6*1,895</t>
  </si>
  <si>
    <t>766660001</t>
  </si>
  <si>
    <t>Montáž dveřních křídel otvíravých 1křídlových š do 0,8 m do ocelové zárubně</t>
  </si>
  <si>
    <t>-1656693602</t>
  </si>
  <si>
    <t>61162854</t>
  </si>
  <si>
    <t>dveře vnitřní foliované plné 1křídlové 70x197 cm</t>
  </si>
  <si>
    <t>1356350802</t>
  </si>
  <si>
    <t>54914610</t>
  </si>
  <si>
    <t>kování vrchní dveřní klika včetně rozet a montážního materiál nerez PK</t>
  </si>
  <si>
    <t>1939652200</t>
  </si>
  <si>
    <t>766660722</t>
  </si>
  <si>
    <t>Montáž dveřního kování - zámku</t>
  </si>
  <si>
    <t>88928362</t>
  </si>
  <si>
    <t>54925015</t>
  </si>
  <si>
    <t>zámek stavební zadlabací dozický 02-03 L Zn</t>
  </si>
  <si>
    <t>1700506271</t>
  </si>
  <si>
    <t>766695212</t>
  </si>
  <si>
    <t>Montáž truhlářských prahů dveří 1křídlových šířky do 10 cm</t>
  </si>
  <si>
    <t>-383076074</t>
  </si>
  <si>
    <t>61187416</t>
  </si>
  <si>
    <t>práh dveřní dřevěný bukový tl 2cm dl 92cm š 10cm</t>
  </si>
  <si>
    <t>1812767466</t>
  </si>
  <si>
    <t>998766103</t>
  </si>
  <si>
    <t>Přesun hmot tonážní pro konstrukce truhlářské v objektech v do 24 m</t>
  </si>
  <si>
    <t>66600285</t>
  </si>
  <si>
    <t>998766181</t>
  </si>
  <si>
    <t>Příplatek k přesunu hmot tonážní 766 prováděný bez použití mechanizace</t>
  </si>
  <si>
    <t>1545145336</t>
  </si>
  <si>
    <t>DV</t>
  </si>
  <si>
    <t>Dodávka a osazení SDK konstrukce dvířek za wc - pro obklad vč. úchytek a začištění</t>
  </si>
  <si>
    <t>-1242814748</t>
  </si>
  <si>
    <t>UP</t>
  </si>
  <si>
    <t>Dodatečná úprava dveřních prahů vzhledem k výškovým rozdílům podlah</t>
  </si>
  <si>
    <t>461539954</t>
  </si>
  <si>
    <t>771</t>
  </si>
  <si>
    <t>Podlahy z dlaždic</t>
  </si>
  <si>
    <t>771571113</t>
  </si>
  <si>
    <t>Montáž podlah z keramických dlaždic režných hladkých do malty do 12 ks/m2</t>
  </si>
  <si>
    <t>-1428088813</t>
  </si>
  <si>
    <t>771591111</t>
  </si>
  <si>
    <t>Podlahy penetrace podkladu</t>
  </si>
  <si>
    <t>-1115155556</t>
  </si>
  <si>
    <t>59761408</t>
  </si>
  <si>
    <t>dlaždice keramická barevná přes 9 do 12 ks/m2</t>
  </si>
  <si>
    <t>-1308452514</t>
  </si>
  <si>
    <t>3,863*1,1</t>
  </si>
  <si>
    <t>4,249*1,1 'Přepočtené koeficientem množství</t>
  </si>
  <si>
    <t>998771103</t>
  </si>
  <si>
    <t>Přesun hmot tonážní pro podlahy z dlaždic v objektech v do 24 m</t>
  </si>
  <si>
    <t>1512732911</t>
  </si>
  <si>
    <t>998771181</t>
  </si>
  <si>
    <t>Příplatek k přesunu hmot tonážní 771 prováděný bez použití mechanizace</t>
  </si>
  <si>
    <t>7938984</t>
  </si>
  <si>
    <t>776</t>
  </si>
  <si>
    <t>Podlahy povlakové</t>
  </si>
  <si>
    <t>776201812</t>
  </si>
  <si>
    <t>Demontáž lepených povlakových podlah s podložkou ručně</t>
  </si>
  <si>
    <t>106242694</t>
  </si>
  <si>
    <t>demontáž nášlapné vrstvy z pvc:</t>
  </si>
  <si>
    <t>1,13*0,895</t>
  </si>
  <si>
    <t>1,6*1,78</t>
  </si>
  <si>
    <t>0,7*2,85</t>
  </si>
  <si>
    <t>776421111</t>
  </si>
  <si>
    <t>Montáž obvodových lišt lepením</t>
  </si>
  <si>
    <t>1515613466</t>
  </si>
  <si>
    <t>2,69+1,95</t>
  </si>
  <si>
    <t>28411003</t>
  </si>
  <si>
    <t>lišta soklová PVC 30 x 30 mm</t>
  </si>
  <si>
    <t>2077273185</t>
  </si>
  <si>
    <t>5,30285714285714*1,02 'Přepočtené koeficientem množství</t>
  </si>
  <si>
    <t>998776103</t>
  </si>
  <si>
    <t>Přesun hmot tonážní pro podlahy povlakové v objektech v do 24 m</t>
  </si>
  <si>
    <t>453800494</t>
  </si>
  <si>
    <t>998776181</t>
  </si>
  <si>
    <t>Příplatek k přesunu hmot tonážní 776 prováděný bez použití mechanizace</t>
  </si>
  <si>
    <t>-1130833118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</si>
  <si>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</si>
  <si>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</si>
  <si>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</si>
  <si>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</si>
  <si>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157984117</t>
  </si>
  <si>
    <t>L</t>
  </si>
  <si>
    <t>Listela - dekorovaný obklad</t>
  </si>
  <si>
    <t>-485343881</t>
  </si>
  <si>
    <t>10,82/0,4*1,1</t>
  </si>
  <si>
    <t>781471113</t>
  </si>
  <si>
    <t>Montáž obkladů vnitřních keramických hladkých do 19 ks/m2 kladených do malty</t>
  </si>
  <si>
    <t>-1626862726</t>
  </si>
  <si>
    <t>(1,87+1,535)*2*2</t>
  </si>
  <si>
    <t>(0,895+1,11)*2*2</t>
  </si>
  <si>
    <t>(0,6+2+0,6)*0,6</t>
  </si>
  <si>
    <t>59761155</t>
  </si>
  <si>
    <t>dlaždice keramické koupelnové(barevné) přes 19 do 25 ks/m2</t>
  </si>
  <si>
    <t>1867993112</t>
  </si>
  <si>
    <t>23,56*1,1</t>
  </si>
  <si>
    <t>781495111</t>
  </si>
  <si>
    <t>Penetrace podkladu vnitřních obkladů</t>
  </si>
  <si>
    <t>-521572316</t>
  </si>
  <si>
    <t>998781103</t>
  </si>
  <si>
    <t>Přesun hmot tonážní pro obklady keramické v objektech v do 24 m</t>
  </si>
  <si>
    <t>-770533016</t>
  </si>
  <si>
    <t>998781181</t>
  </si>
  <si>
    <t>Příplatek k přesunu hmot tonážní 781 prováděný bez použití mechanizace</t>
  </si>
  <si>
    <t>-1028085708</t>
  </si>
  <si>
    <t>Z</t>
  </si>
  <si>
    <t>Dodávka a montáž zrcadla na zeď</t>
  </si>
  <si>
    <t>-1061924067</t>
  </si>
  <si>
    <t>783</t>
  </si>
  <si>
    <t>Dokončovací práce - nátěry</t>
  </si>
  <si>
    <t>783301313</t>
  </si>
  <si>
    <t>Odmaštění zámečnických konstrukcí ředidlovým odmašťovačem</t>
  </si>
  <si>
    <t>939353953</t>
  </si>
  <si>
    <t>783314101</t>
  </si>
  <si>
    <t>Základní jednonásobný syntetický nátěr zámečnických konstrukcí</t>
  </si>
  <si>
    <t>640309247</t>
  </si>
  <si>
    <t>zárubně:</t>
  </si>
  <si>
    <t>(2*2+0,9)*2*0,5</t>
  </si>
  <si>
    <t>783317101</t>
  </si>
  <si>
    <t>Krycí jednonásobný syntetický standardní nátěr zámečnických konstrukcí</t>
  </si>
  <si>
    <t>-2070493208</t>
  </si>
  <si>
    <t>784</t>
  </si>
  <si>
    <t>Dokončovací práce - malby a tapety</t>
  </si>
  <si>
    <t>1069273154</t>
  </si>
  <si>
    <t>stěny:</t>
  </si>
  <si>
    <t>(1,87+1,535)*2*0,6</t>
  </si>
  <si>
    <t>(1,11+0,895)*2*0,6</t>
  </si>
  <si>
    <t>(0,7+3+0,7)*2</t>
  </si>
  <si>
    <t>chodba:</t>
  </si>
  <si>
    <t>(0,9+2,59+1,95+3+3+1,5)*2,6-0,8*2,1</t>
  </si>
  <si>
    <t>784181111</t>
  </si>
  <si>
    <t>Základní silikátová jednonásobná penetrace podkladu v místnostech výšky do 3,80m</t>
  </si>
  <si>
    <t>-1800785759</t>
  </si>
  <si>
    <t>784321001</t>
  </si>
  <si>
    <t>Jednonásobné silikátové bílé malby v místnosti výšky do 3,80 m</t>
  </si>
  <si>
    <t>-1899487369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</si>
  <si>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</si>
  <si>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</si>
  <si>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</si>
  <si>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</si>
  <si>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</si>
  <si>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</si>
  <si>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-2104858184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</si>
  <si>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</si>
  <si>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</si>
  <si>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</si>
  <si>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</si>
  <si>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</si>
  <si>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</si>
  <si>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</si>
  <si>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</si>
  <si>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</si>
  <si>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1170368367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</si>
  <si>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</si>
  <si>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</si>
  <si>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</si>
  <si>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</si>
  <si>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2026724961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</si>
  <si>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</si>
  <si>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</si>
  <si>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</si>
  <si>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</si>
  <si>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</si>
  <si>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</si>
  <si>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</si>
  <si>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978116303</t>
  </si>
  <si>
    <t>VRN7</t>
  </si>
  <si>
    <t>Provozní vlivy</t>
  </si>
  <si>
    <t>070001000</t>
  </si>
  <si>
    <t>-569477373</t>
  </si>
  <si>
    <t>Bytová jednotka č.44</t>
  </si>
  <si>
    <t>sporák plynový kombinovaný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</si>
</sst>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 x14ac:dyDescent="0.2">
      <c r="B9" s="20"/>
      <c r="AR9" s="20"/>
      <c r="BE9" s="216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 x14ac:dyDescent="0.2">
      <c r="B12" s="20"/>
      <c r="AR12" s="20"/>
      <c r="BE12" s="216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 x14ac:dyDescent="0.2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 x14ac:dyDescent="0.2">
      <c r="B15" s="20"/>
      <c r="AR15" s="20"/>
      <c r="BE15" s="216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 x14ac:dyDescent="0.2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 x14ac:dyDescent="0.2">
      <c r="B18" s="20"/>
      <c r="AR18" s="20"/>
      <c r="BE18" s="216"/>
      <c r="BS18" s="17" t="s">
        <v>6</v>
      </c>
    </row>
    <row r="19" spans="1:71" s="1" customFormat="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 x14ac:dyDescent="0.2">
      <c r="B21" s="20"/>
      <c r="AR21" s="20"/>
      <c r="BE21" s="216"/>
    </row>
    <row r="22" spans="1:71" s="1" customFormat="1" ht="12" customHeight="1" x14ac:dyDescent="0.2">
      <c r="B22" s="20"/>
      <c r="D22" s="27" t="s">
        <v>35</v>
      </c>
      <c r="AR22" s="20"/>
      <c r="BE22" s="216"/>
    </row>
    <row r="23" spans="1:71" s="1" customFormat="1" ht="16.5" customHeight="1" x14ac:dyDescent="0.2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 x14ac:dyDescent="0.2">
      <c r="B24" s="20"/>
      <c r="AR24" s="20"/>
      <c r="BE24" s="216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 x14ac:dyDescent="0.2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 t="e">
        <f>ROUND(AG94,2)</f>
        <v>#REF!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 x14ac:dyDescent="0.2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 x14ac:dyDescent="0.2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 x14ac:dyDescent="0.2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 x14ac:dyDescent="0.2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 x14ac:dyDescent="0.2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 x14ac:dyDescent="0.2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 t="e">
        <f>SUM(AK26:AK33)</f>
        <v>#REF!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 x14ac:dyDescent="0.2">
      <c r="B85" s="52"/>
      <c r="C85" s="53" t="s">
        <v>16</v>
      </c>
      <c r="L85" s="238" t="str">
        <f>K6</f>
        <v>V. Košaře 122/1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27. 8. 2019</v>
      </c>
      <c r="AN87" s="240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 t="e">
        <f>ROUND(AG95,2)</f>
        <v>#REF!</v>
      </c>
      <c r="AH94" s="230"/>
      <c r="AI94" s="230"/>
      <c r="AJ94" s="230"/>
      <c r="AK94" s="230"/>
      <c r="AL94" s="230"/>
      <c r="AM94" s="230"/>
      <c r="AN94" s="231" t="e">
        <f>SUM(AG94,AT94)</f>
        <v>#REF!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 t="e">
        <f>ROUND(AU95,5)</f>
        <v>#REF!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 x14ac:dyDescent="0.2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 t="e">
        <f>'4a - Bytová jednotka č.4 ...'!J30</f>
        <v>#REF!</v>
      </c>
      <c r="AH95" s="228"/>
      <c r="AI95" s="228"/>
      <c r="AJ95" s="228"/>
      <c r="AK95" s="228"/>
      <c r="AL95" s="228"/>
      <c r="AM95" s="228"/>
      <c r="AN95" s="227" t="e">
        <f>SUM(AG95,AT95)</f>
        <v>#REF!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 t="e">
        <f>'4a - Bytová jednotka č.4 ...'!P142</f>
        <v>#REF!</v>
      </c>
      <c r="AV95" s="85">
        <f>'4a - Bytová jednotka č.4 ...'!J33</f>
        <v>0</v>
      </c>
      <c r="AW95" s="85">
        <f>'4a - Bytová jednotka č.4 ...'!J34</f>
        <v>0</v>
      </c>
      <c r="AX95" s="85">
        <f>'4a - Bytová jednotka č.4 ...'!J35</f>
        <v>0</v>
      </c>
      <c r="AY95" s="85">
        <f>'4a - Bytová jednotka č.4 ...'!J36</f>
        <v>0</v>
      </c>
      <c r="AZ95" s="85">
        <f>'4a - Bytová jednotka č.4 ...'!F33</f>
        <v>0</v>
      </c>
      <c r="BA95" s="85">
        <f>'4a - Bytová jednotka č.4 ...'!F34</f>
        <v>0</v>
      </c>
      <c r="BB95" s="85">
        <f>'4a - Bytová jednotka č.4 ...'!F35</f>
        <v>0</v>
      </c>
      <c r="BC95" s="85">
        <f>'4a - Bytová jednotka č.4 ...'!F36</f>
        <v>0</v>
      </c>
      <c r="BD95" s="87">
        <f>'4a - Bytová jednotka č.4 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 x14ac:dyDescent="0.2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 x14ac:dyDescent="0.2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4a - Bytová jednotka č.4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9"/>
  <sheetViews>
    <sheetView showGridLines="0" tabSelected="1" workbookViewId="0">
      <selection activeCell="C438" sqref="C43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I5" s="89"/>
      <c r="L5" s="20"/>
    </row>
    <row r="6" spans="1:46" s="1" customFormat="1" ht="12" customHeight="1" x14ac:dyDescent="0.2">
      <c r="B6" s="20"/>
      <c r="D6" s="27" t="s">
        <v>16</v>
      </c>
      <c r="I6" s="89"/>
      <c r="L6" s="20"/>
    </row>
    <row r="7" spans="1:46" s="1" customFormat="1" ht="16.5" customHeight="1" x14ac:dyDescent="0.2">
      <c r="B7" s="20"/>
      <c r="E7" s="252" t="str">
        <f>'Rekapitulace stavby'!K6</f>
        <v>V. Košaře 122/1</v>
      </c>
      <c r="F7" s="253"/>
      <c r="G7" s="253"/>
      <c r="H7" s="253"/>
      <c r="I7" s="89"/>
      <c r="L7" s="20"/>
    </row>
    <row r="8" spans="1:46" s="2" customFormat="1" ht="12" customHeight="1" x14ac:dyDescent="0.2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38" t="s">
        <v>753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 t="e">
        <f>ROUND(J142, 2)</f>
        <v>#REF!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101" t="s">
        <v>40</v>
      </c>
      <c r="E33" s="27" t="s">
        <v>41</v>
      </c>
      <c r="F33" s="102">
        <f>ROUND((SUM(BE142:BE438)),  2)</f>
        <v>0</v>
      </c>
      <c r="G33" s="32"/>
      <c r="H33" s="32"/>
      <c r="I33" s="103">
        <v>0.21</v>
      </c>
      <c r="J33" s="102">
        <f>ROUND(((SUM(BE142:BE438))*I33),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42</v>
      </c>
      <c r="F34" s="102">
        <f>ROUND((SUM(BF142:BF438)),  2)</f>
        <v>0</v>
      </c>
      <c r="G34" s="32"/>
      <c r="H34" s="32"/>
      <c r="I34" s="103">
        <v>0.15</v>
      </c>
      <c r="J34" s="102">
        <f>ROUND(((SUM(BF142:BF438))*I34),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43</v>
      </c>
      <c r="F35" s="102">
        <f>ROUND((SUM(BG142:BG438)),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44</v>
      </c>
      <c r="F36" s="102">
        <f>ROUND((SUM(BH142:BH438)),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45</v>
      </c>
      <c r="F37" s="102">
        <f>ROUND((SUM(BI142:BI438)),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 t="e">
        <f>SUM(J30:J37)</f>
        <v>#REF!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I41" s="89"/>
      <c r="L41" s="20"/>
    </row>
    <row r="42" spans="1:31" s="1" customFormat="1" ht="14.45" customHeight="1" x14ac:dyDescent="0.2">
      <c r="B42" s="20"/>
      <c r="I42" s="89"/>
      <c r="L42" s="20"/>
    </row>
    <row r="43" spans="1:31" s="1" customFormat="1" ht="14.45" customHeight="1" x14ac:dyDescent="0.2">
      <c r="B43" s="20"/>
      <c r="I43" s="89"/>
      <c r="L43" s="20"/>
    </row>
    <row r="44" spans="1:31" s="1" customFormat="1" ht="14.45" customHeight="1" x14ac:dyDescent="0.2">
      <c r="B44" s="20"/>
      <c r="I44" s="89"/>
      <c r="L44" s="20"/>
    </row>
    <row r="45" spans="1:31" s="1" customFormat="1" ht="14.45" customHeight="1" x14ac:dyDescent="0.2">
      <c r="B45" s="20"/>
      <c r="I45" s="89"/>
      <c r="L45" s="20"/>
    </row>
    <row r="46" spans="1:31" s="1" customFormat="1" ht="14.45" customHeight="1" x14ac:dyDescent="0.2">
      <c r="B46" s="20"/>
      <c r="I46" s="89"/>
      <c r="L46" s="20"/>
    </row>
    <row r="47" spans="1:31" s="1" customFormat="1" ht="14.45" customHeight="1" x14ac:dyDescent="0.2">
      <c r="B47" s="20"/>
      <c r="I47" s="89"/>
      <c r="L47" s="20"/>
    </row>
    <row r="48" spans="1:31" s="1" customFormat="1" ht="14.45" customHeight="1" x14ac:dyDescent="0.2">
      <c r="B48" s="20"/>
      <c r="I48" s="89"/>
      <c r="L48" s="20"/>
    </row>
    <row r="49" spans="1:31" s="1" customFormat="1" ht="14.45" customHeight="1" x14ac:dyDescent="0.2">
      <c r="B49" s="20"/>
      <c r="I49" s="89"/>
      <c r="L49" s="20"/>
    </row>
    <row r="50" spans="1:31" s="2" customFormat="1" ht="14.45" customHeight="1" x14ac:dyDescent="0.2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2"/>
      <c r="D85" s="32"/>
      <c r="E85" s="252" t="str">
        <f>E7</f>
        <v>V. Košaře 122/1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38" t="str">
        <f>E9</f>
        <v>Bytová jednotka č.44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 t="e">
        <f>J142</f>
        <v>#REF!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 x14ac:dyDescent="0.2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 x14ac:dyDescent="0.2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 x14ac:dyDescent="0.2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 x14ac:dyDescent="0.2">
      <c r="B100" s="127"/>
      <c r="D100" s="128" t="s">
        <v>96</v>
      </c>
      <c r="E100" s="129"/>
      <c r="F100" s="129"/>
      <c r="G100" s="129"/>
      <c r="H100" s="129"/>
      <c r="I100" s="130"/>
      <c r="J100" s="131">
        <f>J174</f>
        <v>0</v>
      </c>
      <c r="L100" s="127"/>
    </row>
    <row r="101" spans="2:12" s="10" customFormat="1" ht="19.899999999999999" customHeight="1" x14ac:dyDescent="0.2">
      <c r="B101" s="127"/>
      <c r="D101" s="128" t="s">
        <v>97</v>
      </c>
      <c r="E101" s="129"/>
      <c r="F101" s="129"/>
      <c r="G101" s="129"/>
      <c r="H101" s="129"/>
      <c r="I101" s="130"/>
      <c r="J101" s="131">
        <f>J198</f>
        <v>0</v>
      </c>
      <c r="L101" s="127"/>
    </row>
    <row r="102" spans="2:12" s="10" customFormat="1" ht="19.899999999999999" customHeight="1" x14ac:dyDescent="0.2">
      <c r="B102" s="127"/>
      <c r="D102" s="128" t="s">
        <v>98</v>
      </c>
      <c r="E102" s="129"/>
      <c r="F102" s="129"/>
      <c r="G102" s="129"/>
      <c r="H102" s="129"/>
      <c r="I102" s="130"/>
      <c r="J102" s="131">
        <f>J206</f>
        <v>0</v>
      </c>
      <c r="L102" s="127"/>
    </row>
    <row r="103" spans="2:12" s="9" customFormat="1" ht="24.95" customHeight="1" x14ac:dyDescent="0.2">
      <c r="B103" s="122"/>
      <c r="D103" s="123" t="s">
        <v>99</v>
      </c>
      <c r="E103" s="124"/>
      <c r="F103" s="124"/>
      <c r="G103" s="124"/>
      <c r="H103" s="124"/>
      <c r="I103" s="125"/>
      <c r="J103" s="126" t="e">
        <f>J210</f>
        <v>#REF!</v>
      </c>
      <c r="L103" s="122"/>
    </row>
    <row r="104" spans="2:12" s="10" customFormat="1" ht="19.899999999999999" customHeight="1" x14ac:dyDescent="0.2">
      <c r="B104" s="127"/>
      <c r="D104" s="128" t="s">
        <v>100</v>
      </c>
      <c r="E104" s="129"/>
      <c r="F104" s="129"/>
      <c r="G104" s="129"/>
      <c r="H104" s="129"/>
      <c r="I104" s="130"/>
      <c r="J104" s="131">
        <f>J211</f>
        <v>0</v>
      </c>
      <c r="L104" s="127"/>
    </row>
    <row r="105" spans="2:12" s="10" customFormat="1" ht="19.899999999999999" customHeight="1" x14ac:dyDescent="0.2">
      <c r="B105" s="127"/>
      <c r="D105" s="128" t="s">
        <v>101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 x14ac:dyDescent="0.2">
      <c r="B106" s="127"/>
      <c r="D106" s="128" t="s">
        <v>102</v>
      </c>
      <c r="E106" s="129"/>
      <c r="F106" s="129"/>
      <c r="G106" s="129"/>
      <c r="H106" s="129"/>
      <c r="I106" s="130"/>
      <c r="J106" s="131">
        <f>J251</f>
        <v>0</v>
      </c>
      <c r="L106" s="127"/>
    </row>
    <row r="107" spans="2:12" s="10" customFormat="1" ht="19.899999999999999" customHeight="1" x14ac:dyDescent="0.2">
      <c r="B107" s="127"/>
      <c r="D107" s="128" t="s">
        <v>103</v>
      </c>
      <c r="E107" s="129"/>
      <c r="F107" s="129"/>
      <c r="G107" s="129"/>
      <c r="H107" s="129"/>
      <c r="I107" s="130"/>
      <c r="J107" s="131" t="e">
        <f>#REF!</f>
        <v>#REF!</v>
      </c>
      <c r="L107" s="127"/>
    </row>
    <row r="108" spans="2:12" s="10" customFormat="1" ht="19.899999999999999" customHeight="1" x14ac:dyDescent="0.2">
      <c r="B108" s="127"/>
      <c r="D108" s="128" t="s">
        <v>104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 x14ac:dyDescent="0.2">
      <c r="B109" s="127"/>
      <c r="D109" s="128" t="s">
        <v>105</v>
      </c>
      <c r="E109" s="129"/>
      <c r="F109" s="129"/>
      <c r="G109" s="129"/>
      <c r="H109" s="129"/>
      <c r="I109" s="130"/>
      <c r="J109" s="131">
        <f>J274</f>
        <v>0</v>
      </c>
      <c r="L109" s="127"/>
    </row>
    <row r="110" spans="2:12" s="10" customFormat="1" ht="19.899999999999999" customHeight="1" x14ac:dyDescent="0.2">
      <c r="B110" s="127"/>
      <c r="D110" s="128" t="s">
        <v>106</v>
      </c>
      <c r="E110" s="129"/>
      <c r="F110" s="129"/>
      <c r="G110" s="129"/>
      <c r="H110" s="129"/>
      <c r="I110" s="130"/>
      <c r="J110" s="131">
        <f>J278</f>
        <v>0</v>
      </c>
      <c r="L110" s="127"/>
    </row>
    <row r="111" spans="2:12" s="10" customFormat="1" ht="19.899999999999999" customHeight="1" x14ac:dyDescent="0.2">
      <c r="B111" s="127"/>
      <c r="D111" s="128" t="s">
        <v>107</v>
      </c>
      <c r="E111" s="129"/>
      <c r="F111" s="129"/>
      <c r="G111" s="129"/>
      <c r="H111" s="129"/>
      <c r="I111" s="130"/>
      <c r="J111" s="131">
        <f>J299</f>
        <v>0</v>
      </c>
      <c r="L111" s="127"/>
    </row>
    <row r="112" spans="2:12" s="10" customFormat="1" ht="19.899999999999999" customHeight="1" x14ac:dyDescent="0.2">
      <c r="B112" s="127"/>
      <c r="D112" s="128" t="s">
        <v>108</v>
      </c>
      <c r="E112" s="129"/>
      <c r="F112" s="129"/>
      <c r="G112" s="129"/>
      <c r="H112" s="129"/>
      <c r="I112" s="130"/>
      <c r="J112" s="131">
        <f>J305</f>
        <v>0</v>
      </c>
      <c r="L112" s="127"/>
    </row>
    <row r="113" spans="1:31" s="10" customFormat="1" ht="19.899999999999999" customHeight="1" x14ac:dyDescent="0.2">
      <c r="B113" s="127"/>
      <c r="D113" s="128" t="s">
        <v>109</v>
      </c>
      <c r="E113" s="129"/>
      <c r="F113" s="129"/>
      <c r="G113" s="129"/>
      <c r="H113" s="129"/>
      <c r="I113" s="130"/>
      <c r="J113" s="131">
        <f>J331</f>
        <v>0</v>
      </c>
      <c r="L113" s="127"/>
    </row>
    <row r="114" spans="1:31" s="10" customFormat="1" ht="19.899999999999999" customHeight="1" x14ac:dyDescent="0.2">
      <c r="B114" s="127"/>
      <c r="D114" s="128" t="s">
        <v>110</v>
      </c>
      <c r="E114" s="129"/>
      <c r="F114" s="129"/>
      <c r="G114" s="129"/>
      <c r="H114" s="129"/>
      <c r="I114" s="130"/>
      <c r="J114" s="131">
        <f>J347</f>
        <v>0</v>
      </c>
      <c r="L114" s="127"/>
    </row>
    <row r="115" spans="1:31" s="10" customFormat="1" ht="19.899999999999999" customHeight="1" x14ac:dyDescent="0.2">
      <c r="B115" s="127"/>
      <c r="D115" s="128" t="s">
        <v>111</v>
      </c>
      <c r="E115" s="129"/>
      <c r="F115" s="129"/>
      <c r="G115" s="129"/>
      <c r="H115" s="129"/>
      <c r="I115" s="130"/>
      <c r="J115" s="131">
        <f>J358</f>
        <v>0</v>
      </c>
      <c r="L115" s="127"/>
    </row>
    <row r="116" spans="1:31" s="10" customFormat="1" ht="19.899999999999999" customHeight="1" x14ac:dyDescent="0.2">
      <c r="B116" s="127"/>
      <c r="D116" s="128" t="s">
        <v>112</v>
      </c>
      <c r="E116" s="129"/>
      <c r="F116" s="129"/>
      <c r="G116" s="129"/>
      <c r="H116" s="129"/>
      <c r="I116" s="130"/>
      <c r="J116" s="131">
        <f>J371</f>
        <v>0</v>
      </c>
      <c r="L116" s="127"/>
    </row>
    <row r="117" spans="1:31" s="10" customFormat="1" ht="19.899999999999999" customHeight="1" x14ac:dyDescent="0.2">
      <c r="B117" s="127"/>
      <c r="D117" s="128" t="s">
        <v>113</v>
      </c>
      <c r="E117" s="129"/>
      <c r="F117" s="129"/>
      <c r="G117" s="129"/>
      <c r="H117" s="129"/>
      <c r="I117" s="130"/>
      <c r="J117" s="131">
        <f>J389</f>
        <v>0</v>
      </c>
      <c r="L117" s="127"/>
    </row>
    <row r="118" spans="1:31" s="10" customFormat="1" ht="19.899999999999999" customHeight="1" x14ac:dyDescent="0.2">
      <c r="B118" s="127"/>
      <c r="D118" s="128" t="s">
        <v>114</v>
      </c>
      <c r="E118" s="129"/>
      <c r="F118" s="129"/>
      <c r="G118" s="129"/>
      <c r="H118" s="129"/>
      <c r="I118" s="130"/>
      <c r="J118" s="131">
        <f>J395</f>
        <v>0</v>
      </c>
      <c r="L118" s="127"/>
    </row>
    <row r="119" spans="1:31" s="9" customFormat="1" ht="24.95" customHeight="1" x14ac:dyDescent="0.2">
      <c r="B119" s="122"/>
      <c r="D119" s="123" t="s">
        <v>115</v>
      </c>
      <c r="E119" s="124"/>
      <c r="F119" s="124"/>
      <c r="G119" s="124"/>
      <c r="H119" s="124"/>
      <c r="I119" s="125"/>
      <c r="J119" s="126">
        <f>J409</f>
        <v>0</v>
      </c>
      <c r="L119" s="122"/>
    </row>
    <row r="120" spans="1:31" s="9" customFormat="1" ht="24.95" customHeight="1" x14ac:dyDescent="0.2">
      <c r="B120" s="122"/>
      <c r="D120" s="123" t="s">
        <v>116</v>
      </c>
      <c r="E120" s="124"/>
      <c r="F120" s="124"/>
      <c r="G120" s="124"/>
      <c r="H120" s="124"/>
      <c r="I120" s="125"/>
      <c r="J120" s="126">
        <f>J434</f>
        <v>0</v>
      </c>
      <c r="L120" s="122"/>
    </row>
    <row r="121" spans="1:31" s="10" customFormat="1" ht="19.899999999999999" customHeight="1" x14ac:dyDescent="0.2">
      <c r="B121" s="127"/>
      <c r="D121" s="128" t="s">
        <v>117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10" customFormat="1" ht="19.899999999999999" customHeight="1" x14ac:dyDescent="0.2">
      <c r="B122" s="127"/>
      <c r="D122" s="128" t="s">
        <v>118</v>
      </c>
      <c r="E122" s="129"/>
      <c r="F122" s="129"/>
      <c r="G122" s="129"/>
      <c r="H122" s="129"/>
      <c r="I122" s="130"/>
      <c r="J122" s="131">
        <f>J437</f>
        <v>0</v>
      </c>
      <c r="L122" s="127"/>
    </row>
    <row r="123" spans="1:31" s="2" customFormat="1" ht="21.75" customHeight="1" x14ac:dyDescent="0.2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 x14ac:dyDescent="0.2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 x14ac:dyDescent="0.2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 x14ac:dyDescent="0.2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 x14ac:dyDescent="0.2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 x14ac:dyDescent="0.2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 x14ac:dyDescent="0.2">
      <c r="A132" s="32"/>
      <c r="B132" s="33"/>
      <c r="C132" s="32"/>
      <c r="D132" s="32"/>
      <c r="E132" s="252" t="str">
        <f>E7</f>
        <v>V. Košaře 122/1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 x14ac:dyDescent="0.2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 x14ac:dyDescent="0.2">
      <c r="A134" s="32"/>
      <c r="B134" s="33"/>
      <c r="C134" s="32"/>
      <c r="D134" s="32"/>
      <c r="E134" s="238" t="str">
        <f>E9</f>
        <v>Bytová jednotka č.44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 x14ac:dyDescent="0.2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 x14ac:dyDescent="0.2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27. 8. 2019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 x14ac:dyDescent="0.2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 x14ac:dyDescent="0.2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 x14ac:dyDescent="0.2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 x14ac:dyDescent="0.2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 x14ac:dyDescent="0.2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 x14ac:dyDescent="0.25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 t="e">
        <f>BK142</f>
        <v>#REF!</v>
      </c>
      <c r="K142" s="32"/>
      <c r="L142" s="33"/>
      <c r="M142" s="65"/>
      <c r="N142" s="56"/>
      <c r="O142" s="66"/>
      <c r="P142" s="141" t="e">
        <f>P143+P210+P409+P434</f>
        <v>#REF!</v>
      </c>
      <c r="Q142" s="66"/>
      <c r="R142" s="141" t="e">
        <f>R143+R210+R409+R434</f>
        <v>#REF!</v>
      </c>
      <c r="S142" s="66"/>
      <c r="T142" s="142" t="e">
        <f>T143+T210+T409+T434</f>
        <v>#REF!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 t="e">
        <f>BK143+BK210+BK409+BK434</f>
        <v>#REF!</v>
      </c>
    </row>
    <row r="143" spans="1:63" s="12" customFormat="1" ht="25.9" customHeight="1" x14ac:dyDescent="0.2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P144+P147+P174+P198+P206</f>
        <v>0</v>
      </c>
      <c r="Q143" s="150"/>
      <c r="R143" s="151">
        <f>R144+R147+R174+R198+R206</f>
        <v>0.91866187999999982</v>
      </c>
      <c r="S143" s="150"/>
      <c r="T143" s="152">
        <f>T144+T147+T174+T198+T206</f>
        <v>3.3338861500000005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BK144+BK147+BK174+BK198+BK206</f>
        <v>0</v>
      </c>
    </row>
    <row r="144" spans="1:63" s="12" customFormat="1" ht="22.9" customHeight="1" x14ac:dyDescent="0.2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0.11272799999999999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 x14ac:dyDescent="0.2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1.76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0.11272799999999999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 x14ac:dyDescent="0.2">
      <c r="B146" s="172"/>
      <c r="D146" s="173" t="s">
        <v>144</v>
      </c>
      <c r="E146" s="174" t="s">
        <v>1</v>
      </c>
      <c r="F146" s="175" t="s">
        <v>145</v>
      </c>
      <c r="H146" s="176">
        <v>1.76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 x14ac:dyDescent="0.2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SUM(P148:P173)</f>
        <v>0</v>
      </c>
      <c r="Q147" s="150"/>
      <c r="R147" s="151">
        <f>SUM(R148:R173)</f>
        <v>0.8035138799999999</v>
      </c>
      <c r="S147" s="150"/>
      <c r="T147" s="152">
        <f>SUM(T148:T173)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SUM(BK148:BK173)</f>
        <v>0</v>
      </c>
    </row>
    <row r="148" spans="1:65" s="2" customFormat="1" ht="21.75" customHeight="1" x14ac:dyDescent="0.2">
      <c r="A148" s="32"/>
      <c r="B148" s="157"/>
      <c r="C148" s="158" t="s">
        <v>142</v>
      </c>
      <c r="D148" s="158" t="s">
        <v>137</v>
      </c>
      <c r="E148" s="159" t="s">
        <v>148</v>
      </c>
      <c r="F148" s="160" t="s">
        <v>149</v>
      </c>
      <c r="G148" s="161" t="s">
        <v>140</v>
      </c>
      <c r="H148" s="162">
        <v>4.5049999999999999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1.1712999999999999E-3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134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142</v>
      </c>
      <c r="BK148" s="171">
        <f>ROUND(I148*H148,2)</f>
        <v>0</v>
      </c>
      <c r="BL148" s="17" t="s">
        <v>141</v>
      </c>
      <c r="BM148" s="170" t="s">
        <v>150</v>
      </c>
    </row>
    <row r="149" spans="1:65" s="13" customFormat="1" x14ac:dyDescent="0.2">
      <c r="B149" s="172"/>
      <c r="D149" s="173" t="s">
        <v>144</v>
      </c>
      <c r="E149" s="174" t="s">
        <v>1</v>
      </c>
      <c r="F149" s="175" t="s">
        <v>151</v>
      </c>
      <c r="H149" s="176">
        <v>5.0510000000000002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144</v>
      </c>
      <c r="AU149" s="174" t="s">
        <v>142</v>
      </c>
      <c r="AV149" s="13" t="s">
        <v>142</v>
      </c>
      <c r="AW149" s="13" t="s">
        <v>33</v>
      </c>
      <c r="AX149" s="13" t="s">
        <v>76</v>
      </c>
      <c r="AY149" s="174" t="s">
        <v>134</v>
      </c>
    </row>
    <row r="150" spans="1:65" s="13" customFormat="1" x14ac:dyDescent="0.2">
      <c r="B150" s="172"/>
      <c r="D150" s="173" t="s">
        <v>144</v>
      </c>
      <c r="E150" s="174" t="s">
        <v>1</v>
      </c>
      <c r="F150" s="175" t="s">
        <v>152</v>
      </c>
      <c r="H150" s="176">
        <v>-0.54600000000000004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144</v>
      </c>
      <c r="AU150" s="174" t="s">
        <v>142</v>
      </c>
      <c r="AV150" s="13" t="s">
        <v>142</v>
      </c>
      <c r="AW150" s="13" t="s">
        <v>33</v>
      </c>
      <c r="AX150" s="13" t="s">
        <v>76</v>
      </c>
      <c r="AY150" s="174" t="s">
        <v>134</v>
      </c>
    </row>
    <row r="151" spans="1:65" s="14" customFormat="1" x14ac:dyDescent="0.2">
      <c r="B151" s="181"/>
      <c r="D151" s="173" t="s">
        <v>144</v>
      </c>
      <c r="E151" s="182" t="s">
        <v>1</v>
      </c>
      <c r="F151" s="183" t="s">
        <v>153</v>
      </c>
      <c r="H151" s="184">
        <v>4.5049999999999999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144</v>
      </c>
      <c r="AU151" s="182" t="s">
        <v>142</v>
      </c>
      <c r="AV151" s="14" t="s">
        <v>141</v>
      </c>
      <c r="AW151" s="14" t="s">
        <v>33</v>
      </c>
      <c r="AX151" s="14" t="s">
        <v>84</v>
      </c>
      <c r="AY151" s="182" t="s">
        <v>134</v>
      </c>
    </row>
    <row r="152" spans="1:65" s="2" customFormat="1" ht="21.75" customHeight="1" x14ac:dyDescent="0.2">
      <c r="A152" s="32"/>
      <c r="B152" s="157"/>
      <c r="C152" s="158" t="s">
        <v>135</v>
      </c>
      <c r="D152" s="158" t="s">
        <v>137</v>
      </c>
      <c r="E152" s="159" t="s">
        <v>154</v>
      </c>
      <c r="F152" s="160" t="s">
        <v>155</v>
      </c>
      <c r="G152" s="161" t="s">
        <v>140</v>
      </c>
      <c r="H152" s="162">
        <v>4.5049999999999999</v>
      </c>
      <c r="I152" s="163"/>
      <c r="J152" s="164">
        <f t="shared" ref="J152:J157" si="0"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ref="P152:P157" si="1">O152*H152</f>
        <v>0</v>
      </c>
      <c r="Q152" s="168">
        <v>4.3800000000000002E-3</v>
      </c>
      <c r="R152" s="168">
        <f t="shared" ref="R152:R157" si="2">Q152*H152</f>
        <v>1.97319E-2</v>
      </c>
      <c r="S152" s="168">
        <v>0</v>
      </c>
      <c r="T152" s="169">
        <f t="shared" ref="T152:T157" si="3"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142</v>
      </c>
      <c r="AY152" s="17" t="s">
        <v>134</v>
      </c>
      <c r="BE152" s="171">
        <f t="shared" ref="BE152:BE157" si="4">IF(N152="základní",J152,0)</f>
        <v>0</v>
      </c>
      <c r="BF152" s="171">
        <f t="shared" ref="BF152:BF157" si="5">IF(N152="snížená",J152,0)</f>
        <v>0</v>
      </c>
      <c r="BG152" s="171">
        <f t="shared" ref="BG152:BG157" si="6">IF(N152="zákl. přenesená",J152,0)</f>
        <v>0</v>
      </c>
      <c r="BH152" s="171">
        <f t="shared" ref="BH152:BH157" si="7">IF(N152="sníž. přenesená",J152,0)</f>
        <v>0</v>
      </c>
      <c r="BI152" s="171">
        <f t="shared" ref="BI152:BI157" si="8">IF(N152="nulová",J152,0)</f>
        <v>0</v>
      </c>
      <c r="BJ152" s="17" t="s">
        <v>142</v>
      </c>
      <c r="BK152" s="171">
        <f t="shared" ref="BK152:BK157" si="9">ROUND(I152*H152,2)</f>
        <v>0</v>
      </c>
      <c r="BL152" s="17" t="s">
        <v>141</v>
      </c>
      <c r="BM152" s="170" t="s">
        <v>156</v>
      </c>
    </row>
    <row r="153" spans="1:65" s="2" customFormat="1" ht="21.75" customHeight="1" x14ac:dyDescent="0.2">
      <c r="A153" s="32"/>
      <c r="B153" s="157"/>
      <c r="C153" s="158" t="s">
        <v>141</v>
      </c>
      <c r="D153" s="158" t="s">
        <v>137</v>
      </c>
      <c r="E153" s="159" t="s">
        <v>157</v>
      </c>
      <c r="F153" s="160" t="s">
        <v>158</v>
      </c>
      <c r="G153" s="161" t="s">
        <v>140</v>
      </c>
      <c r="H153" s="162">
        <v>4.5049999999999999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3.0000000000000001E-3</v>
      </c>
      <c r="R153" s="168">
        <f t="shared" si="2"/>
        <v>1.3514999999999999E-2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142</v>
      </c>
      <c r="AY153" s="17" t="s">
        <v>134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142</v>
      </c>
      <c r="BK153" s="171">
        <f t="shared" si="9"/>
        <v>0</v>
      </c>
      <c r="BL153" s="17" t="s">
        <v>141</v>
      </c>
      <c r="BM153" s="170" t="s">
        <v>159</v>
      </c>
    </row>
    <row r="154" spans="1:65" s="2" customFormat="1" ht="21.75" customHeight="1" x14ac:dyDescent="0.2">
      <c r="A154" s="32"/>
      <c r="B154" s="157"/>
      <c r="C154" s="158" t="s">
        <v>160</v>
      </c>
      <c r="D154" s="158" t="s">
        <v>137</v>
      </c>
      <c r="E154" s="159" t="s">
        <v>161</v>
      </c>
      <c r="F154" s="160" t="s">
        <v>162</v>
      </c>
      <c r="G154" s="161" t="s">
        <v>140</v>
      </c>
      <c r="H154" s="162">
        <v>4.5049999999999999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1.575E-2</v>
      </c>
      <c r="R154" s="168">
        <f t="shared" si="2"/>
        <v>7.0953749999999996E-2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134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142</v>
      </c>
      <c r="BK154" s="171">
        <f t="shared" si="9"/>
        <v>0</v>
      </c>
      <c r="BL154" s="17" t="s">
        <v>141</v>
      </c>
      <c r="BM154" s="170" t="s">
        <v>163</v>
      </c>
    </row>
    <row r="155" spans="1:65" s="2" customFormat="1" ht="21.75" customHeight="1" x14ac:dyDescent="0.2">
      <c r="A155" s="32"/>
      <c r="B155" s="157"/>
      <c r="C155" s="158" t="s">
        <v>146</v>
      </c>
      <c r="D155" s="158" t="s">
        <v>137</v>
      </c>
      <c r="E155" s="159" t="s">
        <v>164</v>
      </c>
      <c r="F155" s="160" t="s">
        <v>165</v>
      </c>
      <c r="G155" s="161" t="s">
        <v>140</v>
      </c>
      <c r="H155" s="162">
        <v>15.196999999999999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2.5999999999999998E-4</v>
      </c>
      <c r="R155" s="168">
        <f t="shared" si="2"/>
        <v>3.9512199999999992E-3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141</v>
      </c>
      <c r="AT155" s="170" t="s">
        <v>137</v>
      </c>
      <c r="AU155" s="170" t="s">
        <v>142</v>
      </c>
      <c r="AY155" s="17" t="s">
        <v>134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142</v>
      </c>
      <c r="BK155" s="171">
        <f t="shared" si="9"/>
        <v>0</v>
      </c>
      <c r="BL155" s="17" t="s">
        <v>141</v>
      </c>
      <c r="BM155" s="170" t="s">
        <v>166</v>
      </c>
    </row>
    <row r="156" spans="1:65" s="2" customFormat="1" ht="21.75" customHeight="1" x14ac:dyDescent="0.2">
      <c r="A156" s="32"/>
      <c r="B156" s="157"/>
      <c r="C156" s="158" t="s">
        <v>167</v>
      </c>
      <c r="D156" s="158" t="s">
        <v>137</v>
      </c>
      <c r="E156" s="159" t="s">
        <v>168</v>
      </c>
      <c r="F156" s="160" t="s">
        <v>169</v>
      </c>
      <c r="G156" s="161" t="s">
        <v>140</v>
      </c>
      <c r="H156" s="162">
        <v>15.196999999999999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4.3800000000000002E-3</v>
      </c>
      <c r="R156" s="168">
        <f t="shared" si="2"/>
        <v>6.6562860000000001E-2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134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142</v>
      </c>
      <c r="BK156" s="171">
        <f t="shared" si="9"/>
        <v>0</v>
      </c>
      <c r="BL156" s="17" t="s">
        <v>141</v>
      </c>
      <c r="BM156" s="170" t="s">
        <v>170</v>
      </c>
    </row>
    <row r="157" spans="1:65" s="2" customFormat="1" ht="21.75" customHeight="1" x14ac:dyDescent="0.2">
      <c r="A157" s="32"/>
      <c r="B157" s="157"/>
      <c r="C157" s="158" t="s">
        <v>171</v>
      </c>
      <c r="D157" s="158" t="s">
        <v>137</v>
      </c>
      <c r="E157" s="159" t="s">
        <v>172</v>
      </c>
      <c r="F157" s="160" t="s">
        <v>173</v>
      </c>
      <c r="G157" s="161" t="s">
        <v>140</v>
      </c>
      <c r="H157" s="162">
        <v>9.5410000000000004</v>
      </c>
      <c r="I157" s="163"/>
      <c r="J157" s="164">
        <f t="shared" si="0"/>
        <v>0</v>
      </c>
      <c r="K157" s="165"/>
      <c r="L157" s="33"/>
      <c r="M157" s="166" t="s">
        <v>1</v>
      </c>
      <c r="N157" s="167" t="s">
        <v>42</v>
      </c>
      <c r="O157" s="58"/>
      <c r="P157" s="168">
        <f t="shared" si="1"/>
        <v>0</v>
      </c>
      <c r="Q157" s="168">
        <v>3.0000000000000001E-3</v>
      </c>
      <c r="R157" s="168">
        <f t="shared" si="2"/>
        <v>2.8623000000000003E-2</v>
      </c>
      <c r="S157" s="168">
        <v>0</v>
      </c>
      <c r="T157" s="169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141</v>
      </c>
      <c r="AT157" s="170" t="s">
        <v>137</v>
      </c>
      <c r="AU157" s="170" t="s">
        <v>142</v>
      </c>
      <c r="AY157" s="17" t="s">
        <v>134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7" t="s">
        <v>142</v>
      </c>
      <c r="BK157" s="171">
        <f t="shared" si="9"/>
        <v>0</v>
      </c>
      <c r="BL157" s="17" t="s">
        <v>141</v>
      </c>
      <c r="BM157" s="170" t="s">
        <v>174</v>
      </c>
    </row>
    <row r="158" spans="1:65" s="13" customFormat="1" x14ac:dyDescent="0.2">
      <c r="B158" s="172"/>
      <c r="D158" s="173" t="s">
        <v>144</v>
      </c>
      <c r="E158" s="174" t="s">
        <v>1</v>
      </c>
      <c r="F158" s="175" t="s">
        <v>175</v>
      </c>
      <c r="H158" s="176">
        <v>0.92100000000000004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144</v>
      </c>
      <c r="AU158" s="174" t="s">
        <v>142</v>
      </c>
      <c r="AV158" s="13" t="s">
        <v>142</v>
      </c>
      <c r="AW158" s="13" t="s">
        <v>33</v>
      </c>
      <c r="AX158" s="13" t="s">
        <v>76</v>
      </c>
      <c r="AY158" s="174" t="s">
        <v>134</v>
      </c>
    </row>
    <row r="159" spans="1:65" s="13" customFormat="1" x14ac:dyDescent="0.2">
      <c r="B159" s="172"/>
      <c r="D159" s="173" t="s">
        <v>144</v>
      </c>
      <c r="E159" s="174" t="s">
        <v>1</v>
      </c>
      <c r="F159" s="175" t="s">
        <v>176</v>
      </c>
      <c r="H159" s="176">
        <v>8.6199999999999992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76</v>
      </c>
      <c r="AY159" s="174" t="s">
        <v>134</v>
      </c>
    </row>
    <row r="160" spans="1:65" s="14" customFormat="1" x14ac:dyDescent="0.2">
      <c r="B160" s="181"/>
      <c r="D160" s="173" t="s">
        <v>144</v>
      </c>
      <c r="E160" s="182" t="s">
        <v>1</v>
      </c>
      <c r="F160" s="183" t="s">
        <v>153</v>
      </c>
      <c r="H160" s="184">
        <v>9.5410000000000004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144</v>
      </c>
      <c r="AU160" s="182" t="s">
        <v>142</v>
      </c>
      <c r="AV160" s="14" t="s">
        <v>141</v>
      </c>
      <c r="AW160" s="14" t="s">
        <v>33</v>
      </c>
      <c r="AX160" s="14" t="s">
        <v>84</v>
      </c>
      <c r="AY160" s="182" t="s">
        <v>134</v>
      </c>
    </row>
    <row r="161" spans="1:65" s="2" customFormat="1" ht="21.75" customHeight="1" x14ac:dyDescent="0.2">
      <c r="A161" s="32"/>
      <c r="B161" s="157"/>
      <c r="C161" s="158" t="s">
        <v>177</v>
      </c>
      <c r="D161" s="158" t="s">
        <v>137</v>
      </c>
      <c r="E161" s="159" t="s">
        <v>178</v>
      </c>
      <c r="F161" s="160" t="s">
        <v>179</v>
      </c>
      <c r="G161" s="161" t="s">
        <v>140</v>
      </c>
      <c r="H161" s="162">
        <v>15.196999999999999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1.575E-2</v>
      </c>
      <c r="R161" s="168">
        <f>Q161*H161</f>
        <v>0.23935274999999998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141</v>
      </c>
      <c r="AT161" s="170" t="s">
        <v>137</v>
      </c>
      <c r="AU161" s="170" t="s">
        <v>142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142</v>
      </c>
      <c r="BK161" s="171">
        <f>ROUND(I161*H161,2)</f>
        <v>0</v>
      </c>
      <c r="BL161" s="17" t="s">
        <v>141</v>
      </c>
      <c r="BM161" s="170" t="s">
        <v>180</v>
      </c>
    </row>
    <row r="162" spans="1:65" s="13" customFormat="1" x14ac:dyDescent="0.2">
      <c r="B162" s="172"/>
      <c r="D162" s="173" t="s">
        <v>144</v>
      </c>
      <c r="E162" s="174" t="s">
        <v>1</v>
      </c>
      <c r="F162" s="175" t="s">
        <v>181</v>
      </c>
      <c r="H162" s="176">
        <v>15.196999999999999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142</v>
      </c>
      <c r="AV162" s="13" t="s">
        <v>142</v>
      </c>
      <c r="AW162" s="13" t="s">
        <v>33</v>
      </c>
      <c r="AX162" s="13" t="s">
        <v>84</v>
      </c>
      <c r="AY162" s="174" t="s">
        <v>134</v>
      </c>
    </row>
    <row r="163" spans="1:65" s="2" customFormat="1" ht="16.5" customHeight="1" x14ac:dyDescent="0.2">
      <c r="A163" s="32"/>
      <c r="B163" s="157"/>
      <c r="C163" s="158" t="s">
        <v>182</v>
      </c>
      <c r="D163" s="158" t="s">
        <v>137</v>
      </c>
      <c r="E163" s="159" t="s">
        <v>183</v>
      </c>
      <c r="F163" s="160" t="s">
        <v>184</v>
      </c>
      <c r="G163" s="161" t="s">
        <v>140</v>
      </c>
      <c r="H163" s="162">
        <v>13.5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0</v>
      </c>
      <c r="R163" s="168">
        <f>Q163*H163</f>
        <v>0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142</v>
      </c>
      <c r="AY163" s="17" t="s">
        <v>134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141</v>
      </c>
      <c r="BM163" s="170" t="s">
        <v>185</v>
      </c>
    </row>
    <row r="164" spans="1:65" s="13" customFormat="1" x14ac:dyDescent="0.2">
      <c r="B164" s="172"/>
      <c r="D164" s="173" t="s">
        <v>144</v>
      </c>
      <c r="E164" s="174" t="s">
        <v>1</v>
      </c>
      <c r="F164" s="175" t="s">
        <v>186</v>
      </c>
      <c r="H164" s="176">
        <v>13.5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142</v>
      </c>
      <c r="AV164" s="13" t="s">
        <v>142</v>
      </c>
      <c r="AW164" s="13" t="s">
        <v>33</v>
      </c>
      <c r="AX164" s="13" t="s">
        <v>84</v>
      </c>
      <c r="AY164" s="174" t="s">
        <v>134</v>
      </c>
    </row>
    <row r="165" spans="1:65" s="2" customFormat="1" ht="21.75" customHeight="1" x14ac:dyDescent="0.2">
      <c r="A165" s="32"/>
      <c r="B165" s="157"/>
      <c r="C165" s="158" t="s">
        <v>187</v>
      </c>
      <c r="D165" s="158" t="s">
        <v>137</v>
      </c>
      <c r="E165" s="159" t="s">
        <v>188</v>
      </c>
      <c r="F165" s="160" t="s">
        <v>189</v>
      </c>
      <c r="G165" s="161" t="s">
        <v>140</v>
      </c>
      <c r="H165" s="162">
        <v>50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141</v>
      </c>
      <c r="AT165" s="170" t="s">
        <v>137</v>
      </c>
      <c r="AU165" s="170" t="s">
        <v>142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142</v>
      </c>
      <c r="BK165" s="171">
        <f>ROUND(I165*H165,2)</f>
        <v>0</v>
      </c>
      <c r="BL165" s="17" t="s">
        <v>141</v>
      </c>
      <c r="BM165" s="170" t="s">
        <v>190</v>
      </c>
    </row>
    <row r="166" spans="1:65" s="15" customFormat="1" x14ac:dyDescent="0.2">
      <c r="B166" s="189"/>
      <c r="D166" s="173" t="s">
        <v>144</v>
      </c>
      <c r="E166" s="190" t="s">
        <v>1</v>
      </c>
      <c r="F166" s="191" t="s">
        <v>191</v>
      </c>
      <c r="H166" s="190" t="s">
        <v>1</v>
      </c>
      <c r="I166" s="192"/>
      <c r="L166" s="189"/>
      <c r="M166" s="193"/>
      <c r="N166" s="194"/>
      <c r="O166" s="194"/>
      <c r="P166" s="194"/>
      <c r="Q166" s="194"/>
      <c r="R166" s="194"/>
      <c r="S166" s="194"/>
      <c r="T166" s="195"/>
      <c r="AT166" s="190" t="s">
        <v>144</v>
      </c>
      <c r="AU166" s="190" t="s">
        <v>142</v>
      </c>
      <c r="AV166" s="15" t="s">
        <v>84</v>
      </c>
      <c r="AW166" s="15" t="s">
        <v>33</v>
      </c>
      <c r="AX166" s="15" t="s">
        <v>76</v>
      </c>
      <c r="AY166" s="190" t="s">
        <v>134</v>
      </c>
    </row>
    <row r="167" spans="1:65" s="13" customFormat="1" x14ac:dyDescent="0.2">
      <c r="B167" s="172"/>
      <c r="D167" s="173" t="s">
        <v>144</v>
      </c>
      <c r="E167" s="174" t="s">
        <v>1</v>
      </c>
      <c r="F167" s="175" t="s">
        <v>192</v>
      </c>
      <c r="H167" s="176">
        <v>50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144</v>
      </c>
      <c r="AU167" s="174" t="s">
        <v>142</v>
      </c>
      <c r="AV167" s="13" t="s">
        <v>142</v>
      </c>
      <c r="AW167" s="13" t="s">
        <v>33</v>
      </c>
      <c r="AX167" s="13" t="s">
        <v>84</v>
      </c>
      <c r="AY167" s="174" t="s">
        <v>134</v>
      </c>
    </row>
    <row r="168" spans="1:65" s="2" customFormat="1" ht="21.75" customHeight="1" x14ac:dyDescent="0.2">
      <c r="A168" s="32"/>
      <c r="B168" s="157"/>
      <c r="C168" s="158" t="s">
        <v>193</v>
      </c>
      <c r="D168" s="158" t="s">
        <v>137</v>
      </c>
      <c r="E168" s="159" t="s">
        <v>194</v>
      </c>
      <c r="F168" s="160" t="s">
        <v>195</v>
      </c>
      <c r="G168" s="161" t="s">
        <v>140</v>
      </c>
      <c r="H168" s="162">
        <v>3.863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5.67E-2</v>
      </c>
      <c r="R168" s="168">
        <f>Q168*H168</f>
        <v>0.21903210000000001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141</v>
      </c>
      <c r="AT168" s="170" t="s">
        <v>137</v>
      </c>
      <c r="AU168" s="170" t="s">
        <v>142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142</v>
      </c>
      <c r="BK168" s="171">
        <f>ROUND(I168*H168,2)</f>
        <v>0</v>
      </c>
      <c r="BL168" s="17" t="s">
        <v>141</v>
      </c>
      <c r="BM168" s="170" t="s">
        <v>196</v>
      </c>
    </row>
    <row r="169" spans="1:65" s="13" customFormat="1" x14ac:dyDescent="0.2">
      <c r="B169" s="172"/>
      <c r="D169" s="173" t="s">
        <v>144</v>
      </c>
      <c r="E169" s="174" t="s">
        <v>1</v>
      </c>
      <c r="F169" s="175" t="s">
        <v>197</v>
      </c>
      <c r="H169" s="176">
        <v>2.87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134</v>
      </c>
    </row>
    <row r="170" spans="1:65" s="13" customFormat="1" x14ac:dyDescent="0.2">
      <c r="B170" s="172"/>
      <c r="D170" s="173" t="s">
        <v>144</v>
      </c>
      <c r="E170" s="174" t="s">
        <v>1</v>
      </c>
      <c r="F170" s="175" t="s">
        <v>198</v>
      </c>
      <c r="H170" s="176">
        <v>0.99299999999999999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144</v>
      </c>
      <c r="AU170" s="174" t="s">
        <v>142</v>
      </c>
      <c r="AV170" s="13" t="s">
        <v>142</v>
      </c>
      <c r="AW170" s="13" t="s">
        <v>33</v>
      </c>
      <c r="AX170" s="13" t="s">
        <v>76</v>
      </c>
      <c r="AY170" s="174" t="s">
        <v>134</v>
      </c>
    </row>
    <row r="171" spans="1:65" s="14" customFormat="1" x14ac:dyDescent="0.2">
      <c r="B171" s="181"/>
      <c r="D171" s="173" t="s">
        <v>144</v>
      </c>
      <c r="E171" s="182" t="s">
        <v>1</v>
      </c>
      <c r="F171" s="183" t="s">
        <v>153</v>
      </c>
      <c r="H171" s="184">
        <v>3.863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144</v>
      </c>
      <c r="AU171" s="182" t="s">
        <v>142</v>
      </c>
      <c r="AV171" s="14" t="s">
        <v>141</v>
      </c>
      <c r="AW171" s="14" t="s">
        <v>33</v>
      </c>
      <c r="AX171" s="14" t="s">
        <v>84</v>
      </c>
      <c r="AY171" s="182" t="s">
        <v>134</v>
      </c>
    </row>
    <row r="172" spans="1:65" s="2" customFormat="1" ht="16.5" customHeight="1" x14ac:dyDescent="0.2">
      <c r="A172" s="32"/>
      <c r="B172" s="157"/>
      <c r="C172" s="158" t="s">
        <v>199</v>
      </c>
      <c r="D172" s="158" t="s">
        <v>137</v>
      </c>
      <c r="E172" s="159" t="s">
        <v>200</v>
      </c>
      <c r="F172" s="160" t="s">
        <v>201</v>
      </c>
      <c r="G172" s="161" t="s">
        <v>202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141</v>
      </c>
      <c r="AT172" s="170" t="s">
        <v>137</v>
      </c>
      <c r="AU172" s="170" t="s">
        <v>142</v>
      </c>
      <c r="AY172" s="17" t="s">
        <v>134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142</v>
      </c>
      <c r="BK172" s="171">
        <f>ROUND(I172*H172,2)</f>
        <v>0</v>
      </c>
      <c r="BL172" s="17" t="s">
        <v>141</v>
      </c>
      <c r="BM172" s="170" t="s">
        <v>203</v>
      </c>
    </row>
    <row r="173" spans="1:65" s="2" customFormat="1" ht="16.5" customHeight="1" x14ac:dyDescent="0.2">
      <c r="A173" s="32"/>
      <c r="B173" s="157"/>
      <c r="C173" s="196" t="s">
        <v>204</v>
      </c>
      <c r="D173" s="196" t="s">
        <v>205</v>
      </c>
      <c r="E173" s="197" t="s">
        <v>206</v>
      </c>
      <c r="F173" s="198" t="s">
        <v>207</v>
      </c>
      <c r="G173" s="199" t="s">
        <v>202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171</v>
      </c>
      <c r="AT173" s="170" t="s">
        <v>205</v>
      </c>
      <c r="AU173" s="170" t="s">
        <v>142</v>
      </c>
      <c r="AY173" s="17" t="s">
        <v>134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142</v>
      </c>
      <c r="BK173" s="171">
        <f>ROUND(I173*H173,2)</f>
        <v>0</v>
      </c>
      <c r="BL173" s="17" t="s">
        <v>141</v>
      </c>
      <c r="BM173" s="170" t="s">
        <v>208</v>
      </c>
    </row>
    <row r="174" spans="1:65" s="12" customFormat="1" ht="22.9" customHeight="1" x14ac:dyDescent="0.2">
      <c r="B174" s="144"/>
      <c r="D174" s="145" t="s">
        <v>75</v>
      </c>
      <c r="E174" s="155" t="s">
        <v>177</v>
      </c>
      <c r="F174" s="155" t="s">
        <v>209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SUM(P175:P197)</f>
        <v>0</v>
      </c>
      <c r="Q174" s="150"/>
      <c r="R174" s="151">
        <f>SUM(R175:R197)</f>
        <v>2.4200000000000003E-3</v>
      </c>
      <c r="S174" s="150"/>
      <c r="T174" s="152">
        <f>SUM(T175:T197)</f>
        <v>3.3338861500000005</v>
      </c>
      <c r="AR174" s="145" t="s">
        <v>84</v>
      </c>
      <c r="AT174" s="153" t="s">
        <v>75</v>
      </c>
      <c r="AU174" s="153" t="s">
        <v>84</v>
      </c>
      <c r="AY174" s="145" t="s">
        <v>134</v>
      </c>
      <c r="BK174" s="154">
        <f>SUM(BK175:BK197)</f>
        <v>0</v>
      </c>
    </row>
    <row r="175" spans="1:65" s="2" customFormat="1" ht="21.75" customHeight="1" x14ac:dyDescent="0.2">
      <c r="A175" s="32"/>
      <c r="B175" s="157"/>
      <c r="C175" s="158" t="s">
        <v>8</v>
      </c>
      <c r="D175" s="158" t="s">
        <v>137</v>
      </c>
      <c r="E175" s="159" t="s">
        <v>210</v>
      </c>
      <c r="F175" s="160" t="s">
        <v>211</v>
      </c>
      <c r="G175" s="161" t="s">
        <v>140</v>
      </c>
      <c r="H175" s="162">
        <v>15.606999999999999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212</v>
      </c>
      <c r="AT175" s="170" t="s">
        <v>137</v>
      </c>
      <c r="AU175" s="170" t="s">
        <v>142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142</v>
      </c>
      <c r="BK175" s="171">
        <f>ROUND(I175*H175,2)</f>
        <v>0</v>
      </c>
      <c r="BL175" s="17" t="s">
        <v>212</v>
      </c>
      <c r="BM175" s="170" t="s">
        <v>213</v>
      </c>
    </row>
    <row r="176" spans="1:65" s="15" customFormat="1" x14ac:dyDescent="0.2">
      <c r="B176" s="189"/>
      <c r="D176" s="173" t="s">
        <v>144</v>
      </c>
      <c r="E176" s="190" t="s">
        <v>1</v>
      </c>
      <c r="F176" s="191" t="s">
        <v>214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144</v>
      </c>
      <c r="AU176" s="190" t="s">
        <v>142</v>
      </c>
      <c r="AV176" s="15" t="s">
        <v>84</v>
      </c>
      <c r="AW176" s="15" t="s">
        <v>33</v>
      </c>
      <c r="AX176" s="15" t="s">
        <v>76</v>
      </c>
      <c r="AY176" s="190" t="s">
        <v>134</v>
      </c>
    </row>
    <row r="177" spans="1:65" s="13" customFormat="1" x14ac:dyDescent="0.2">
      <c r="B177" s="172"/>
      <c r="D177" s="173" t="s">
        <v>144</v>
      </c>
      <c r="E177" s="174" t="s">
        <v>1</v>
      </c>
      <c r="F177" s="175" t="s">
        <v>215</v>
      </c>
      <c r="H177" s="176">
        <v>10.555999999999999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144</v>
      </c>
      <c r="AU177" s="174" t="s">
        <v>142</v>
      </c>
      <c r="AV177" s="13" t="s">
        <v>142</v>
      </c>
      <c r="AW177" s="13" t="s">
        <v>33</v>
      </c>
      <c r="AX177" s="13" t="s">
        <v>76</v>
      </c>
      <c r="AY177" s="174" t="s">
        <v>134</v>
      </c>
    </row>
    <row r="178" spans="1:65" s="15" customFormat="1" x14ac:dyDescent="0.2">
      <c r="B178" s="189"/>
      <c r="D178" s="173" t="s">
        <v>144</v>
      </c>
      <c r="E178" s="190" t="s">
        <v>1</v>
      </c>
      <c r="F178" s="191" t="s">
        <v>216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144</v>
      </c>
      <c r="AU178" s="190" t="s">
        <v>142</v>
      </c>
      <c r="AV178" s="15" t="s">
        <v>84</v>
      </c>
      <c r="AW178" s="15" t="s">
        <v>33</v>
      </c>
      <c r="AX178" s="15" t="s">
        <v>76</v>
      </c>
      <c r="AY178" s="190" t="s">
        <v>134</v>
      </c>
    </row>
    <row r="179" spans="1:65" s="13" customFormat="1" x14ac:dyDescent="0.2">
      <c r="B179" s="172"/>
      <c r="D179" s="173" t="s">
        <v>144</v>
      </c>
      <c r="E179" s="174" t="s">
        <v>1</v>
      </c>
      <c r="F179" s="175" t="s">
        <v>151</v>
      </c>
      <c r="H179" s="176">
        <v>5.0510000000000002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144</v>
      </c>
      <c r="AU179" s="174" t="s">
        <v>142</v>
      </c>
      <c r="AV179" s="13" t="s">
        <v>142</v>
      </c>
      <c r="AW179" s="13" t="s">
        <v>33</v>
      </c>
      <c r="AX179" s="13" t="s">
        <v>76</v>
      </c>
      <c r="AY179" s="174" t="s">
        <v>134</v>
      </c>
    </row>
    <row r="180" spans="1:65" s="14" customFormat="1" x14ac:dyDescent="0.2">
      <c r="B180" s="181"/>
      <c r="D180" s="173" t="s">
        <v>144</v>
      </c>
      <c r="E180" s="182" t="s">
        <v>1</v>
      </c>
      <c r="F180" s="183" t="s">
        <v>153</v>
      </c>
      <c r="H180" s="184">
        <v>15.606999999999999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144</v>
      </c>
      <c r="AU180" s="182" t="s">
        <v>142</v>
      </c>
      <c r="AV180" s="14" t="s">
        <v>141</v>
      </c>
      <c r="AW180" s="14" t="s">
        <v>33</v>
      </c>
      <c r="AX180" s="14" t="s">
        <v>84</v>
      </c>
      <c r="AY180" s="182" t="s">
        <v>134</v>
      </c>
    </row>
    <row r="181" spans="1:65" s="2" customFormat="1" ht="21.75" customHeight="1" x14ac:dyDescent="0.2">
      <c r="A181" s="32"/>
      <c r="B181" s="157"/>
      <c r="C181" s="158" t="s">
        <v>212</v>
      </c>
      <c r="D181" s="158" t="s">
        <v>137</v>
      </c>
      <c r="E181" s="159" t="s">
        <v>217</v>
      </c>
      <c r="F181" s="160" t="s">
        <v>218</v>
      </c>
      <c r="G181" s="161" t="s">
        <v>140</v>
      </c>
      <c r="H181" s="162">
        <v>13.241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1.9861499999999999E-3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212</v>
      </c>
      <c r="AT181" s="170" t="s">
        <v>137</v>
      </c>
      <c r="AU181" s="170" t="s">
        <v>142</v>
      </c>
      <c r="AY181" s="17" t="s">
        <v>134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142</v>
      </c>
      <c r="BK181" s="171">
        <f>ROUND(I181*H181,2)</f>
        <v>0</v>
      </c>
      <c r="BL181" s="17" t="s">
        <v>212</v>
      </c>
      <c r="BM181" s="170" t="s">
        <v>219</v>
      </c>
    </row>
    <row r="182" spans="1:65" s="15" customFormat="1" ht="22.5" x14ac:dyDescent="0.2">
      <c r="B182" s="189"/>
      <c r="D182" s="173" t="s">
        <v>144</v>
      </c>
      <c r="E182" s="190" t="s">
        <v>1</v>
      </c>
      <c r="F182" s="191" t="s">
        <v>220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144</v>
      </c>
      <c r="AU182" s="190" t="s">
        <v>142</v>
      </c>
      <c r="AV182" s="15" t="s">
        <v>84</v>
      </c>
      <c r="AW182" s="15" t="s">
        <v>33</v>
      </c>
      <c r="AX182" s="15" t="s">
        <v>76</v>
      </c>
      <c r="AY182" s="190" t="s">
        <v>134</v>
      </c>
    </row>
    <row r="183" spans="1:65" s="13" customFormat="1" x14ac:dyDescent="0.2">
      <c r="B183" s="172"/>
      <c r="D183" s="173" t="s">
        <v>144</v>
      </c>
      <c r="E183" s="174" t="s">
        <v>1</v>
      </c>
      <c r="F183" s="175" t="s">
        <v>221</v>
      </c>
      <c r="H183" s="176">
        <v>3.8220000000000001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33</v>
      </c>
      <c r="AX183" s="13" t="s">
        <v>76</v>
      </c>
      <c r="AY183" s="174" t="s">
        <v>134</v>
      </c>
    </row>
    <row r="184" spans="1:65" s="13" customFormat="1" x14ac:dyDescent="0.2">
      <c r="B184" s="172"/>
      <c r="D184" s="173" t="s">
        <v>144</v>
      </c>
      <c r="E184" s="174" t="s">
        <v>1</v>
      </c>
      <c r="F184" s="175" t="s">
        <v>222</v>
      </c>
      <c r="H184" s="176">
        <v>4.3680000000000003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142</v>
      </c>
      <c r="AV184" s="13" t="s">
        <v>142</v>
      </c>
      <c r="AW184" s="13" t="s">
        <v>33</v>
      </c>
      <c r="AX184" s="13" t="s">
        <v>76</v>
      </c>
      <c r="AY184" s="174" t="s">
        <v>134</v>
      </c>
    </row>
    <row r="185" spans="1:65" s="13" customFormat="1" x14ac:dyDescent="0.2">
      <c r="B185" s="172"/>
      <c r="D185" s="173" t="s">
        <v>144</v>
      </c>
      <c r="E185" s="174" t="s">
        <v>1</v>
      </c>
      <c r="F185" s="175" t="s">
        <v>151</v>
      </c>
      <c r="H185" s="176">
        <v>5.0510000000000002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142</v>
      </c>
      <c r="AV185" s="13" t="s">
        <v>142</v>
      </c>
      <c r="AW185" s="13" t="s">
        <v>33</v>
      </c>
      <c r="AX185" s="13" t="s">
        <v>76</v>
      </c>
      <c r="AY185" s="174" t="s">
        <v>134</v>
      </c>
    </row>
    <row r="186" spans="1:65" s="14" customFormat="1" x14ac:dyDescent="0.2">
      <c r="B186" s="181"/>
      <c r="D186" s="173" t="s">
        <v>144</v>
      </c>
      <c r="E186" s="182" t="s">
        <v>1</v>
      </c>
      <c r="F186" s="183" t="s">
        <v>153</v>
      </c>
      <c r="H186" s="184">
        <v>13.241</v>
      </c>
      <c r="I186" s="185"/>
      <c r="L186" s="181"/>
      <c r="M186" s="186"/>
      <c r="N186" s="187"/>
      <c r="O186" s="187"/>
      <c r="P186" s="187"/>
      <c r="Q186" s="187"/>
      <c r="R186" s="187"/>
      <c r="S186" s="187"/>
      <c r="T186" s="188"/>
      <c r="AT186" s="182" t="s">
        <v>144</v>
      </c>
      <c r="AU186" s="182" t="s">
        <v>142</v>
      </c>
      <c r="AV186" s="14" t="s">
        <v>141</v>
      </c>
      <c r="AW186" s="14" t="s">
        <v>33</v>
      </c>
      <c r="AX186" s="14" t="s">
        <v>84</v>
      </c>
      <c r="AY186" s="182" t="s">
        <v>134</v>
      </c>
    </row>
    <row r="187" spans="1:65" s="2" customFormat="1" ht="21.75" customHeight="1" x14ac:dyDescent="0.2">
      <c r="A187" s="32"/>
      <c r="B187" s="157"/>
      <c r="C187" s="158" t="s">
        <v>223</v>
      </c>
      <c r="D187" s="158" t="s">
        <v>137</v>
      </c>
      <c r="E187" s="159" t="s">
        <v>224</v>
      </c>
      <c r="F187" s="160" t="s">
        <v>225</v>
      </c>
      <c r="G187" s="161" t="s">
        <v>140</v>
      </c>
      <c r="H187" s="162">
        <v>60.5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4.0000000000000003E-5</v>
      </c>
      <c r="R187" s="168">
        <f>Q187*H187</f>
        <v>2.4200000000000003E-3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141</v>
      </c>
      <c r="AT187" s="170" t="s">
        <v>137</v>
      </c>
      <c r="AU187" s="170" t="s">
        <v>142</v>
      </c>
      <c r="AY187" s="17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142</v>
      </c>
      <c r="BK187" s="171">
        <f>ROUND(I187*H187,2)</f>
        <v>0</v>
      </c>
      <c r="BL187" s="17" t="s">
        <v>141</v>
      </c>
      <c r="BM187" s="170" t="s">
        <v>226</v>
      </c>
    </row>
    <row r="188" spans="1:65" s="13" customFormat="1" x14ac:dyDescent="0.2">
      <c r="B188" s="172"/>
      <c r="D188" s="173" t="s">
        <v>144</v>
      </c>
      <c r="E188" s="174" t="s">
        <v>1</v>
      </c>
      <c r="F188" s="175" t="s">
        <v>227</v>
      </c>
      <c r="H188" s="176">
        <v>10.5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144</v>
      </c>
      <c r="AU188" s="174" t="s">
        <v>142</v>
      </c>
      <c r="AV188" s="13" t="s">
        <v>142</v>
      </c>
      <c r="AW188" s="13" t="s">
        <v>33</v>
      </c>
      <c r="AX188" s="13" t="s">
        <v>76</v>
      </c>
      <c r="AY188" s="174" t="s">
        <v>134</v>
      </c>
    </row>
    <row r="189" spans="1:65" s="15" customFormat="1" x14ac:dyDescent="0.2">
      <c r="B189" s="189"/>
      <c r="D189" s="173" t="s">
        <v>144</v>
      </c>
      <c r="E189" s="190" t="s">
        <v>1</v>
      </c>
      <c r="F189" s="191" t="s">
        <v>228</v>
      </c>
      <c r="H189" s="190" t="s">
        <v>1</v>
      </c>
      <c r="I189" s="192"/>
      <c r="L189" s="189"/>
      <c r="M189" s="193"/>
      <c r="N189" s="194"/>
      <c r="O189" s="194"/>
      <c r="P189" s="194"/>
      <c r="Q189" s="194"/>
      <c r="R189" s="194"/>
      <c r="S189" s="194"/>
      <c r="T189" s="195"/>
      <c r="AT189" s="190" t="s">
        <v>144</v>
      </c>
      <c r="AU189" s="190" t="s">
        <v>142</v>
      </c>
      <c r="AV189" s="15" t="s">
        <v>84</v>
      </c>
      <c r="AW189" s="15" t="s">
        <v>33</v>
      </c>
      <c r="AX189" s="15" t="s">
        <v>76</v>
      </c>
      <c r="AY189" s="190" t="s">
        <v>134</v>
      </c>
    </row>
    <row r="190" spans="1:65" s="13" customFormat="1" x14ac:dyDescent="0.2">
      <c r="B190" s="172"/>
      <c r="D190" s="173" t="s">
        <v>144</v>
      </c>
      <c r="E190" s="174" t="s">
        <v>1</v>
      </c>
      <c r="F190" s="175" t="s">
        <v>192</v>
      </c>
      <c r="H190" s="176">
        <v>50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144</v>
      </c>
      <c r="AU190" s="174" t="s">
        <v>142</v>
      </c>
      <c r="AV190" s="13" t="s">
        <v>142</v>
      </c>
      <c r="AW190" s="13" t="s">
        <v>33</v>
      </c>
      <c r="AX190" s="13" t="s">
        <v>76</v>
      </c>
      <c r="AY190" s="174" t="s">
        <v>134</v>
      </c>
    </row>
    <row r="191" spans="1:65" s="14" customFormat="1" x14ac:dyDescent="0.2">
      <c r="B191" s="181"/>
      <c r="D191" s="173" t="s">
        <v>144</v>
      </c>
      <c r="E191" s="182" t="s">
        <v>1</v>
      </c>
      <c r="F191" s="183" t="s">
        <v>153</v>
      </c>
      <c r="H191" s="184">
        <v>60.5</v>
      </c>
      <c r="I191" s="185"/>
      <c r="L191" s="181"/>
      <c r="M191" s="186"/>
      <c r="N191" s="187"/>
      <c r="O191" s="187"/>
      <c r="P191" s="187"/>
      <c r="Q191" s="187"/>
      <c r="R191" s="187"/>
      <c r="S191" s="187"/>
      <c r="T191" s="188"/>
      <c r="AT191" s="182" t="s">
        <v>144</v>
      </c>
      <c r="AU191" s="182" t="s">
        <v>142</v>
      </c>
      <c r="AV191" s="14" t="s">
        <v>141</v>
      </c>
      <c r="AW191" s="14" t="s">
        <v>33</v>
      </c>
      <c r="AX191" s="14" t="s">
        <v>84</v>
      </c>
      <c r="AY191" s="182" t="s">
        <v>134</v>
      </c>
    </row>
    <row r="192" spans="1:65" s="2" customFormat="1" ht="16.5" customHeight="1" x14ac:dyDescent="0.2">
      <c r="A192" s="32"/>
      <c r="B192" s="157"/>
      <c r="C192" s="158" t="s">
        <v>229</v>
      </c>
      <c r="D192" s="158" t="s">
        <v>137</v>
      </c>
      <c r="E192" s="159" t="s">
        <v>230</v>
      </c>
      <c r="F192" s="160" t="s">
        <v>231</v>
      </c>
      <c r="G192" s="161" t="s">
        <v>140</v>
      </c>
      <c r="H192" s="162">
        <v>33.319000000000003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0.1</v>
      </c>
      <c r="T192" s="169">
        <f>S192*H192</f>
        <v>3.3319000000000005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142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142</v>
      </c>
      <c r="BK192" s="171">
        <f>ROUND(I192*H192,2)</f>
        <v>0</v>
      </c>
      <c r="BL192" s="17" t="s">
        <v>141</v>
      </c>
      <c r="BM192" s="170" t="s">
        <v>232</v>
      </c>
    </row>
    <row r="193" spans="1:65" s="13" customFormat="1" x14ac:dyDescent="0.2">
      <c r="B193" s="172"/>
      <c r="D193" s="173" t="s">
        <v>144</v>
      </c>
      <c r="E193" s="174" t="s">
        <v>1</v>
      </c>
      <c r="F193" s="175" t="s">
        <v>233</v>
      </c>
      <c r="H193" s="176">
        <v>33.319000000000003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144</v>
      </c>
      <c r="AU193" s="174" t="s">
        <v>142</v>
      </c>
      <c r="AV193" s="13" t="s">
        <v>142</v>
      </c>
      <c r="AW193" s="13" t="s">
        <v>33</v>
      </c>
      <c r="AX193" s="13" t="s">
        <v>84</v>
      </c>
      <c r="AY193" s="174" t="s">
        <v>134</v>
      </c>
    </row>
    <row r="194" spans="1:65" s="2" customFormat="1" ht="16.5" customHeight="1" x14ac:dyDescent="0.2">
      <c r="A194" s="32"/>
      <c r="B194" s="157"/>
      <c r="C194" s="158" t="s">
        <v>234</v>
      </c>
      <c r="D194" s="158" t="s">
        <v>137</v>
      </c>
      <c r="E194" s="159" t="s">
        <v>235</v>
      </c>
      <c r="F194" s="160" t="s">
        <v>236</v>
      </c>
      <c r="G194" s="161" t="s">
        <v>140</v>
      </c>
      <c r="H194" s="162">
        <v>6.3390000000000004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141</v>
      </c>
      <c r="AT194" s="170" t="s">
        <v>137</v>
      </c>
      <c r="AU194" s="170" t="s">
        <v>142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142</v>
      </c>
      <c r="BK194" s="171">
        <f>ROUND(I194*H194,2)</f>
        <v>0</v>
      </c>
      <c r="BL194" s="17" t="s">
        <v>141</v>
      </c>
      <c r="BM194" s="170" t="s">
        <v>237</v>
      </c>
    </row>
    <row r="195" spans="1:65" s="13" customFormat="1" x14ac:dyDescent="0.2">
      <c r="B195" s="172"/>
      <c r="D195" s="173" t="s">
        <v>144</v>
      </c>
      <c r="E195" s="174" t="s">
        <v>1</v>
      </c>
      <c r="F195" s="175" t="s">
        <v>238</v>
      </c>
      <c r="H195" s="176">
        <v>4.2389999999999999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144</v>
      </c>
      <c r="AU195" s="174" t="s">
        <v>142</v>
      </c>
      <c r="AV195" s="13" t="s">
        <v>142</v>
      </c>
      <c r="AW195" s="13" t="s">
        <v>33</v>
      </c>
      <c r="AX195" s="13" t="s">
        <v>76</v>
      </c>
      <c r="AY195" s="174" t="s">
        <v>134</v>
      </c>
    </row>
    <row r="196" spans="1:65" s="13" customFormat="1" x14ac:dyDescent="0.2">
      <c r="B196" s="172"/>
      <c r="D196" s="173" t="s">
        <v>144</v>
      </c>
      <c r="E196" s="174" t="s">
        <v>1</v>
      </c>
      <c r="F196" s="175" t="s">
        <v>239</v>
      </c>
      <c r="H196" s="176">
        <v>2.1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144</v>
      </c>
      <c r="AU196" s="174" t="s">
        <v>142</v>
      </c>
      <c r="AV196" s="13" t="s">
        <v>142</v>
      </c>
      <c r="AW196" s="13" t="s">
        <v>33</v>
      </c>
      <c r="AX196" s="13" t="s">
        <v>76</v>
      </c>
      <c r="AY196" s="174" t="s">
        <v>134</v>
      </c>
    </row>
    <row r="197" spans="1:65" s="14" customFormat="1" x14ac:dyDescent="0.2">
      <c r="B197" s="181"/>
      <c r="D197" s="173" t="s">
        <v>144</v>
      </c>
      <c r="E197" s="182" t="s">
        <v>1</v>
      </c>
      <c r="F197" s="183" t="s">
        <v>153</v>
      </c>
      <c r="H197" s="184">
        <v>6.3390000000000004</v>
      </c>
      <c r="I197" s="185"/>
      <c r="L197" s="181"/>
      <c r="M197" s="186"/>
      <c r="N197" s="187"/>
      <c r="O197" s="187"/>
      <c r="P197" s="187"/>
      <c r="Q197" s="187"/>
      <c r="R197" s="187"/>
      <c r="S197" s="187"/>
      <c r="T197" s="188"/>
      <c r="AT197" s="182" t="s">
        <v>144</v>
      </c>
      <c r="AU197" s="182" t="s">
        <v>142</v>
      </c>
      <c r="AV197" s="14" t="s">
        <v>141</v>
      </c>
      <c r="AW197" s="14" t="s">
        <v>33</v>
      </c>
      <c r="AX197" s="14" t="s">
        <v>84</v>
      </c>
      <c r="AY197" s="182" t="s">
        <v>134</v>
      </c>
    </row>
    <row r="198" spans="1:65" s="12" customFormat="1" ht="22.9" customHeight="1" x14ac:dyDescent="0.2">
      <c r="B198" s="144"/>
      <c r="D198" s="145" t="s">
        <v>75</v>
      </c>
      <c r="E198" s="155" t="s">
        <v>240</v>
      </c>
      <c r="F198" s="155" t="s">
        <v>241</v>
      </c>
      <c r="I198" s="147"/>
      <c r="J198" s="156">
        <f>BK198</f>
        <v>0</v>
      </c>
      <c r="L198" s="144"/>
      <c r="M198" s="149"/>
      <c r="N198" s="150"/>
      <c r="O198" s="150"/>
      <c r="P198" s="151">
        <f>SUM(P199:P205)</f>
        <v>0</v>
      </c>
      <c r="Q198" s="150"/>
      <c r="R198" s="151">
        <f>SUM(R199:R205)</f>
        <v>0</v>
      </c>
      <c r="S198" s="150"/>
      <c r="T198" s="152">
        <f>SUM(T199:T205)</f>
        <v>0</v>
      </c>
      <c r="AR198" s="145" t="s">
        <v>84</v>
      </c>
      <c r="AT198" s="153" t="s">
        <v>75</v>
      </c>
      <c r="AU198" s="153" t="s">
        <v>84</v>
      </c>
      <c r="AY198" s="145" t="s">
        <v>134</v>
      </c>
      <c r="BK198" s="154">
        <f>SUM(BK199:BK205)</f>
        <v>0</v>
      </c>
    </row>
    <row r="199" spans="1:65" s="2" customFormat="1" ht="21.75" customHeight="1" x14ac:dyDescent="0.2">
      <c r="A199" s="32"/>
      <c r="B199" s="157"/>
      <c r="C199" s="158" t="s">
        <v>242</v>
      </c>
      <c r="D199" s="158" t="s">
        <v>137</v>
      </c>
      <c r="E199" s="159" t="s">
        <v>243</v>
      </c>
      <c r="F199" s="160" t="s">
        <v>244</v>
      </c>
      <c r="G199" s="161" t="s">
        <v>245</v>
      </c>
      <c r="H199" s="162">
        <v>3.8159999999999998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141</v>
      </c>
      <c r="AT199" s="170" t="s">
        <v>137</v>
      </c>
      <c r="AU199" s="170" t="s">
        <v>142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142</v>
      </c>
      <c r="BK199" s="171">
        <f>ROUND(I199*H199,2)</f>
        <v>0</v>
      </c>
      <c r="BL199" s="17" t="s">
        <v>141</v>
      </c>
      <c r="BM199" s="170" t="s">
        <v>246</v>
      </c>
    </row>
    <row r="200" spans="1:65" s="2" customFormat="1" ht="21.75" customHeight="1" x14ac:dyDescent="0.2">
      <c r="A200" s="32"/>
      <c r="B200" s="157"/>
      <c r="C200" s="158" t="s">
        <v>7</v>
      </c>
      <c r="D200" s="158" t="s">
        <v>137</v>
      </c>
      <c r="E200" s="159" t="s">
        <v>247</v>
      </c>
      <c r="F200" s="160" t="s">
        <v>248</v>
      </c>
      <c r="G200" s="161" t="s">
        <v>245</v>
      </c>
      <c r="H200" s="162">
        <v>190.8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142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142</v>
      </c>
      <c r="BK200" s="171">
        <f>ROUND(I200*H200,2)</f>
        <v>0</v>
      </c>
      <c r="BL200" s="17" t="s">
        <v>141</v>
      </c>
      <c r="BM200" s="170" t="s">
        <v>249</v>
      </c>
    </row>
    <row r="201" spans="1:65" s="13" customFormat="1" x14ac:dyDescent="0.2">
      <c r="B201" s="172"/>
      <c r="D201" s="173" t="s">
        <v>144</v>
      </c>
      <c r="F201" s="175" t="s">
        <v>250</v>
      </c>
      <c r="H201" s="176">
        <v>190.8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142</v>
      </c>
      <c r="AV201" s="13" t="s">
        <v>142</v>
      </c>
      <c r="AW201" s="13" t="s">
        <v>3</v>
      </c>
      <c r="AX201" s="13" t="s">
        <v>84</v>
      </c>
      <c r="AY201" s="174" t="s">
        <v>134</v>
      </c>
    </row>
    <row r="202" spans="1:65" s="2" customFormat="1" ht="21.75" customHeight="1" x14ac:dyDescent="0.2">
      <c r="A202" s="32"/>
      <c r="B202" s="157"/>
      <c r="C202" s="158" t="s">
        <v>251</v>
      </c>
      <c r="D202" s="158" t="s">
        <v>137</v>
      </c>
      <c r="E202" s="159" t="s">
        <v>252</v>
      </c>
      <c r="F202" s="160" t="s">
        <v>253</v>
      </c>
      <c r="G202" s="161" t="s">
        <v>245</v>
      </c>
      <c r="H202" s="162">
        <v>3.8159999999999998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141</v>
      </c>
      <c r="AT202" s="170" t="s">
        <v>137</v>
      </c>
      <c r="AU202" s="170" t="s">
        <v>142</v>
      </c>
      <c r="AY202" s="17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142</v>
      </c>
      <c r="BK202" s="171">
        <f>ROUND(I202*H202,2)</f>
        <v>0</v>
      </c>
      <c r="BL202" s="17" t="s">
        <v>141</v>
      </c>
      <c r="BM202" s="170" t="s">
        <v>254</v>
      </c>
    </row>
    <row r="203" spans="1:65" s="2" customFormat="1" ht="21.75" customHeight="1" x14ac:dyDescent="0.2">
      <c r="A203" s="32"/>
      <c r="B203" s="157"/>
      <c r="C203" s="158" t="s">
        <v>255</v>
      </c>
      <c r="D203" s="158" t="s">
        <v>137</v>
      </c>
      <c r="E203" s="159" t="s">
        <v>256</v>
      </c>
      <c r="F203" s="160" t="s">
        <v>257</v>
      </c>
      <c r="G203" s="161" t="s">
        <v>245</v>
      </c>
      <c r="H203" s="162">
        <v>34.344000000000001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141</v>
      </c>
      <c r="AT203" s="170" t="s">
        <v>137</v>
      </c>
      <c r="AU203" s="170" t="s">
        <v>142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142</v>
      </c>
      <c r="BK203" s="171">
        <f>ROUND(I203*H203,2)</f>
        <v>0</v>
      </c>
      <c r="BL203" s="17" t="s">
        <v>141</v>
      </c>
      <c r="BM203" s="170" t="s">
        <v>258</v>
      </c>
    </row>
    <row r="204" spans="1:65" s="13" customFormat="1" x14ac:dyDescent="0.2">
      <c r="B204" s="172"/>
      <c r="D204" s="173" t="s">
        <v>144</v>
      </c>
      <c r="F204" s="175" t="s">
        <v>259</v>
      </c>
      <c r="H204" s="176">
        <v>34.344000000000001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</v>
      </c>
      <c r="AX204" s="13" t="s">
        <v>84</v>
      </c>
      <c r="AY204" s="174" t="s">
        <v>134</v>
      </c>
    </row>
    <row r="205" spans="1:65" s="2" customFormat="1" ht="21.75" customHeight="1" x14ac:dyDescent="0.2">
      <c r="A205" s="32"/>
      <c r="B205" s="157"/>
      <c r="C205" s="158" t="s">
        <v>260</v>
      </c>
      <c r="D205" s="158" t="s">
        <v>137</v>
      </c>
      <c r="E205" s="159" t="s">
        <v>261</v>
      </c>
      <c r="F205" s="160" t="s">
        <v>262</v>
      </c>
      <c r="G205" s="161" t="s">
        <v>245</v>
      </c>
      <c r="H205" s="162">
        <v>3.8159999999999998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141</v>
      </c>
      <c r="AT205" s="170" t="s">
        <v>137</v>
      </c>
      <c r="AU205" s="170" t="s">
        <v>142</v>
      </c>
      <c r="AY205" s="17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142</v>
      </c>
      <c r="BK205" s="171">
        <f>ROUND(I205*H205,2)</f>
        <v>0</v>
      </c>
      <c r="BL205" s="17" t="s">
        <v>141</v>
      </c>
      <c r="BM205" s="170" t="s">
        <v>263</v>
      </c>
    </row>
    <row r="206" spans="1:65" s="12" customFormat="1" ht="22.9" customHeight="1" x14ac:dyDescent="0.2">
      <c r="B206" s="144"/>
      <c r="D206" s="145" t="s">
        <v>75</v>
      </c>
      <c r="E206" s="155" t="s">
        <v>264</v>
      </c>
      <c r="F206" s="155" t="s">
        <v>265</v>
      </c>
      <c r="I206" s="147"/>
      <c r="J206" s="156">
        <f>BK206</f>
        <v>0</v>
      </c>
      <c r="L206" s="144"/>
      <c r="M206" s="149"/>
      <c r="N206" s="150"/>
      <c r="O206" s="150"/>
      <c r="P206" s="151">
        <f>SUM(P207:P209)</f>
        <v>0</v>
      </c>
      <c r="Q206" s="150"/>
      <c r="R206" s="151">
        <f>SUM(R207:R209)</f>
        <v>0</v>
      </c>
      <c r="S206" s="150"/>
      <c r="T206" s="152">
        <f>SUM(T207:T209)</f>
        <v>0</v>
      </c>
      <c r="AR206" s="145" t="s">
        <v>84</v>
      </c>
      <c r="AT206" s="153" t="s">
        <v>75</v>
      </c>
      <c r="AU206" s="153" t="s">
        <v>84</v>
      </c>
      <c r="AY206" s="145" t="s">
        <v>134</v>
      </c>
      <c r="BK206" s="154">
        <f>SUM(BK207:BK209)</f>
        <v>0</v>
      </c>
    </row>
    <row r="207" spans="1:65" s="2" customFormat="1" ht="16.5" customHeight="1" x14ac:dyDescent="0.2">
      <c r="A207" s="32"/>
      <c r="B207" s="157"/>
      <c r="C207" s="158" t="s">
        <v>266</v>
      </c>
      <c r="D207" s="158" t="s">
        <v>137</v>
      </c>
      <c r="E207" s="159" t="s">
        <v>267</v>
      </c>
      <c r="F207" s="160" t="s">
        <v>268</v>
      </c>
      <c r="G207" s="161" t="s">
        <v>245</v>
      </c>
      <c r="H207" s="162">
        <v>0.91900000000000004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141</v>
      </c>
      <c r="AT207" s="170" t="s">
        <v>137</v>
      </c>
      <c r="AU207" s="170" t="s">
        <v>142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142</v>
      </c>
      <c r="BK207" s="171">
        <f>ROUND(I207*H207,2)</f>
        <v>0</v>
      </c>
      <c r="BL207" s="17" t="s">
        <v>141</v>
      </c>
      <c r="BM207" s="170" t="s">
        <v>269</v>
      </c>
    </row>
    <row r="208" spans="1:65" s="2" customFormat="1" ht="21.75" customHeight="1" x14ac:dyDescent="0.2">
      <c r="A208" s="32"/>
      <c r="B208" s="157"/>
      <c r="C208" s="158" t="s">
        <v>270</v>
      </c>
      <c r="D208" s="158" t="s">
        <v>137</v>
      </c>
      <c r="E208" s="159" t="s">
        <v>271</v>
      </c>
      <c r="F208" s="160" t="s">
        <v>272</v>
      </c>
      <c r="G208" s="161" t="s">
        <v>245</v>
      </c>
      <c r="H208" s="162">
        <v>0.91900000000000004</v>
      </c>
      <c r="I208" s="163"/>
      <c r="J208" s="164">
        <f>ROUND(I208*H208,2)</f>
        <v>0</v>
      </c>
      <c r="K208" s="165"/>
      <c r="L208" s="33"/>
      <c r="M208" s="166" t="s">
        <v>1</v>
      </c>
      <c r="N208" s="167" t="s">
        <v>42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141</v>
      </c>
      <c r="AT208" s="170" t="s">
        <v>137</v>
      </c>
      <c r="AU208" s="170" t="s">
        <v>142</v>
      </c>
      <c r="AY208" s="17" t="s">
        <v>134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142</v>
      </c>
      <c r="BK208" s="171">
        <f>ROUND(I208*H208,2)</f>
        <v>0</v>
      </c>
      <c r="BL208" s="17" t="s">
        <v>141</v>
      </c>
      <c r="BM208" s="170" t="s">
        <v>273</v>
      </c>
    </row>
    <row r="209" spans="1:65" s="2" customFormat="1" ht="21.75" customHeight="1" x14ac:dyDescent="0.2">
      <c r="A209" s="32"/>
      <c r="B209" s="157"/>
      <c r="C209" s="158" t="s">
        <v>274</v>
      </c>
      <c r="D209" s="158" t="s">
        <v>137</v>
      </c>
      <c r="E209" s="159" t="s">
        <v>275</v>
      </c>
      <c r="F209" s="160" t="s">
        <v>276</v>
      </c>
      <c r="G209" s="161" t="s">
        <v>245</v>
      </c>
      <c r="H209" s="162">
        <v>0.91900000000000004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141</v>
      </c>
      <c r="AT209" s="170" t="s">
        <v>137</v>
      </c>
      <c r="AU209" s="170" t="s">
        <v>142</v>
      </c>
      <c r="AY209" s="17" t="s">
        <v>134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142</v>
      </c>
      <c r="BK209" s="171">
        <f>ROUND(I209*H209,2)</f>
        <v>0</v>
      </c>
      <c r="BL209" s="17" t="s">
        <v>141</v>
      </c>
      <c r="BM209" s="170" t="s">
        <v>277</v>
      </c>
    </row>
    <row r="210" spans="1:65" s="12" customFormat="1" ht="25.9" customHeight="1" x14ac:dyDescent="0.2">
      <c r="B210" s="144"/>
      <c r="D210" s="145" t="s">
        <v>75</v>
      </c>
      <c r="E210" s="146" t="s">
        <v>278</v>
      </c>
      <c r="F210" s="146" t="s">
        <v>279</v>
      </c>
      <c r="I210" s="147"/>
      <c r="J210" s="148" t="e">
        <f>BK210</f>
        <v>#REF!</v>
      </c>
      <c r="L210" s="144"/>
      <c r="M210" s="149"/>
      <c r="N210" s="150"/>
      <c r="O210" s="150"/>
      <c r="P210" s="151" t="e">
        <f>P211+P240+P251+#REF!+P263+P274+P278+P299+P305+P331+P347+P358+P371+P389+P395</f>
        <v>#REF!</v>
      </c>
      <c r="Q210" s="150"/>
      <c r="R210" s="151" t="e">
        <f>R211+R240+R251+#REF!+R263+R274+R278+R299+R305+R331+R347+R358+R371+R389+R395</f>
        <v>#REF!</v>
      </c>
      <c r="S210" s="150"/>
      <c r="T210" s="152" t="e">
        <f>T211+T240+T251+#REF!+T263+T274+T278+T299+T305+T331+T347+T358+T371+T389+T395</f>
        <v>#REF!</v>
      </c>
      <c r="AR210" s="145" t="s">
        <v>142</v>
      </c>
      <c r="AT210" s="153" t="s">
        <v>75</v>
      </c>
      <c r="AU210" s="153" t="s">
        <v>76</v>
      </c>
      <c r="AY210" s="145" t="s">
        <v>134</v>
      </c>
      <c r="BK210" s="154" t="e">
        <f>BK211+BK240+BK251+#REF!+BK263+BK274+BK278+BK299+BK305+BK331+BK347+BK358+BK371+BK389+BK395</f>
        <v>#REF!</v>
      </c>
    </row>
    <row r="211" spans="1:65" s="12" customFormat="1" ht="22.9" customHeight="1" x14ac:dyDescent="0.2">
      <c r="B211" s="144"/>
      <c r="D211" s="145" t="s">
        <v>75</v>
      </c>
      <c r="E211" s="155" t="s">
        <v>280</v>
      </c>
      <c r="F211" s="155" t="s">
        <v>281</v>
      </c>
      <c r="I211" s="147"/>
      <c r="J211" s="156">
        <f>BK211</f>
        <v>0</v>
      </c>
      <c r="L211" s="144"/>
      <c r="M211" s="149"/>
      <c r="N211" s="150"/>
      <c r="O211" s="150"/>
      <c r="P211" s="151">
        <f>SUM(P212:P239)</f>
        <v>0</v>
      </c>
      <c r="Q211" s="150"/>
      <c r="R211" s="151">
        <f>SUM(R212:R239)</f>
        <v>3.8534760000000001E-2</v>
      </c>
      <c r="S211" s="150"/>
      <c r="T211" s="152">
        <f>SUM(T212:T239)</f>
        <v>0</v>
      </c>
      <c r="AR211" s="145" t="s">
        <v>142</v>
      </c>
      <c r="AT211" s="153" t="s">
        <v>75</v>
      </c>
      <c r="AU211" s="153" t="s">
        <v>84</v>
      </c>
      <c r="AY211" s="145" t="s">
        <v>134</v>
      </c>
      <c r="BK211" s="154">
        <f>SUM(BK212:BK239)</f>
        <v>0</v>
      </c>
    </row>
    <row r="212" spans="1:65" s="2" customFormat="1" ht="21.75" customHeight="1" x14ac:dyDescent="0.2">
      <c r="A212" s="32"/>
      <c r="B212" s="157"/>
      <c r="C212" s="158" t="s">
        <v>282</v>
      </c>
      <c r="D212" s="158" t="s">
        <v>137</v>
      </c>
      <c r="E212" s="159" t="s">
        <v>283</v>
      </c>
      <c r="F212" s="160" t="s">
        <v>284</v>
      </c>
      <c r="G212" s="161" t="s">
        <v>140</v>
      </c>
      <c r="H212" s="162">
        <v>3.863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212</v>
      </c>
      <c r="AT212" s="170" t="s">
        <v>137</v>
      </c>
      <c r="AU212" s="170" t="s">
        <v>142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142</v>
      </c>
      <c r="BK212" s="171">
        <f>ROUND(I212*H212,2)</f>
        <v>0</v>
      </c>
      <c r="BL212" s="17" t="s">
        <v>212</v>
      </c>
      <c r="BM212" s="170" t="s">
        <v>285</v>
      </c>
    </row>
    <row r="213" spans="1:65" s="13" customFormat="1" x14ac:dyDescent="0.2">
      <c r="B213" s="172"/>
      <c r="D213" s="173" t="s">
        <v>144</v>
      </c>
      <c r="E213" s="174" t="s">
        <v>1</v>
      </c>
      <c r="F213" s="175" t="s">
        <v>198</v>
      </c>
      <c r="H213" s="176">
        <v>0.99299999999999999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142</v>
      </c>
      <c r="AV213" s="13" t="s">
        <v>142</v>
      </c>
      <c r="AW213" s="13" t="s">
        <v>33</v>
      </c>
      <c r="AX213" s="13" t="s">
        <v>76</v>
      </c>
      <c r="AY213" s="174" t="s">
        <v>134</v>
      </c>
    </row>
    <row r="214" spans="1:65" s="13" customFormat="1" x14ac:dyDescent="0.2">
      <c r="B214" s="172"/>
      <c r="D214" s="173" t="s">
        <v>144</v>
      </c>
      <c r="E214" s="174" t="s">
        <v>1</v>
      </c>
      <c r="F214" s="175" t="s">
        <v>286</v>
      </c>
      <c r="H214" s="176">
        <v>2.87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142</v>
      </c>
      <c r="AV214" s="13" t="s">
        <v>142</v>
      </c>
      <c r="AW214" s="13" t="s">
        <v>33</v>
      </c>
      <c r="AX214" s="13" t="s">
        <v>76</v>
      </c>
      <c r="AY214" s="174" t="s">
        <v>134</v>
      </c>
    </row>
    <row r="215" spans="1:65" s="14" customFormat="1" x14ac:dyDescent="0.2">
      <c r="B215" s="181"/>
      <c r="D215" s="173" t="s">
        <v>144</v>
      </c>
      <c r="E215" s="182" t="s">
        <v>1</v>
      </c>
      <c r="F215" s="183" t="s">
        <v>153</v>
      </c>
      <c r="H215" s="184">
        <v>3.863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144</v>
      </c>
      <c r="AU215" s="182" t="s">
        <v>142</v>
      </c>
      <c r="AV215" s="14" t="s">
        <v>141</v>
      </c>
      <c r="AW215" s="14" t="s">
        <v>33</v>
      </c>
      <c r="AX215" s="14" t="s">
        <v>84</v>
      </c>
      <c r="AY215" s="182" t="s">
        <v>134</v>
      </c>
    </row>
    <row r="216" spans="1:65" s="2" customFormat="1" ht="21.75" customHeight="1" x14ac:dyDescent="0.2">
      <c r="A216" s="32"/>
      <c r="B216" s="157"/>
      <c r="C216" s="158" t="s">
        <v>287</v>
      </c>
      <c r="D216" s="158" t="s">
        <v>137</v>
      </c>
      <c r="E216" s="159" t="s">
        <v>288</v>
      </c>
      <c r="F216" s="160" t="s">
        <v>289</v>
      </c>
      <c r="G216" s="161" t="s">
        <v>140</v>
      </c>
      <c r="H216" s="162">
        <v>8.5890000000000004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212</v>
      </c>
      <c r="AT216" s="170" t="s">
        <v>137</v>
      </c>
      <c r="AU216" s="170" t="s">
        <v>142</v>
      </c>
      <c r="AY216" s="17" t="s">
        <v>134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142</v>
      </c>
      <c r="BK216" s="171">
        <f>ROUND(I216*H216,2)</f>
        <v>0</v>
      </c>
      <c r="BL216" s="17" t="s">
        <v>212</v>
      </c>
      <c r="BM216" s="170" t="s">
        <v>290</v>
      </c>
    </row>
    <row r="217" spans="1:65" s="13" customFormat="1" x14ac:dyDescent="0.2">
      <c r="B217" s="172"/>
      <c r="D217" s="173" t="s">
        <v>144</v>
      </c>
      <c r="E217" s="174" t="s">
        <v>1</v>
      </c>
      <c r="F217" s="175" t="s">
        <v>291</v>
      </c>
      <c r="H217" s="176">
        <v>0.80200000000000005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144</v>
      </c>
      <c r="AU217" s="174" t="s">
        <v>142</v>
      </c>
      <c r="AV217" s="13" t="s">
        <v>142</v>
      </c>
      <c r="AW217" s="13" t="s">
        <v>33</v>
      </c>
      <c r="AX217" s="13" t="s">
        <v>76</v>
      </c>
      <c r="AY217" s="174" t="s">
        <v>134</v>
      </c>
    </row>
    <row r="218" spans="1:65" s="13" customFormat="1" x14ac:dyDescent="0.2">
      <c r="B218" s="172"/>
      <c r="D218" s="173" t="s">
        <v>144</v>
      </c>
      <c r="E218" s="174" t="s">
        <v>1</v>
      </c>
      <c r="F218" s="175" t="s">
        <v>292</v>
      </c>
      <c r="H218" s="176">
        <v>5.8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142</v>
      </c>
      <c r="AV218" s="13" t="s">
        <v>142</v>
      </c>
      <c r="AW218" s="13" t="s">
        <v>33</v>
      </c>
      <c r="AX218" s="13" t="s">
        <v>76</v>
      </c>
      <c r="AY218" s="174" t="s">
        <v>134</v>
      </c>
    </row>
    <row r="219" spans="1:65" s="13" customFormat="1" x14ac:dyDescent="0.2">
      <c r="B219" s="172"/>
      <c r="D219" s="173" t="s">
        <v>144</v>
      </c>
      <c r="E219" s="174" t="s">
        <v>1</v>
      </c>
      <c r="F219" s="175" t="s">
        <v>293</v>
      </c>
      <c r="H219" s="176">
        <v>0.78700000000000003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142</v>
      </c>
      <c r="AV219" s="13" t="s">
        <v>142</v>
      </c>
      <c r="AW219" s="13" t="s">
        <v>33</v>
      </c>
      <c r="AX219" s="13" t="s">
        <v>76</v>
      </c>
      <c r="AY219" s="174" t="s">
        <v>134</v>
      </c>
    </row>
    <row r="220" spans="1:65" s="15" customFormat="1" x14ac:dyDescent="0.2">
      <c r="B220" s="189"/>
      <c r="D220" s="173" t="s">
        <v>144</v>
      </c>
      <c r="E220" s="190" t="s">
        <v>1</v>
      </c>
      <c r="F220" s="191" t="s">
        <v>294</v>
      </c>
      <c r="H220" s="190" t="s">
        <v>1</v>
      </c>
      <c r="I220" s="192"/>
      <c r="L220" s="189"/>
      <c r="M220" s="193"/>
      <c r="N220" s="194"/>
      <c r="O220" s="194"/>
      <c r="P220" s="194"/>
      <c r="Q220" s="194"/>
      <c r="R220" s="194"/>
      <c r="S220" s="194"/>
      <c r="T220" s="195"/>
      <c r="AT220" s="190" t="s">
        <v>144</v>
      </c>
      <c r="AU220" s="190" t="s">
        <v>142</v>
      </c>
      <c r="AV220" s="15" t="s">
        <v>84</v>
      </c>
      <c r="AW220" s="15" t="s">
        <v>33</v>
      </c>
      <c r="AX220" s="15" t="s">
        <v>76</v>
      </c>
      <c r="AY220" s="190" t="s">
        <v>134</v>
      </c>
    </row>
    <row r="221" spans="1:65" s="13" customFormat="1" x14ac:dyDescent="0.2">
      <c r="B221" s="172"/>
      <c r="D221" s="173" t="s">
        <v>144</v>
      </c>
      <c r="E221" s="174" t="s">
        <v>1</v>
      </c>
      <c r="F221" s="175" t="s">
        <v>295</v>
      </c>
      <c r="H221" s="176">
        <v>1.2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142</v>
      </c>
      <c r="AV221" s="13" t="s">
        <v>142</v>
      </c>
      <c r="AW221" s="13" t="s">
        <v>33</v>
      </c>
      <c r="AX221" s="13" t="s">
        <v>76</v>
      </c>
      <c r="AY221" s="174" t="s">
        <v>134</v>
      </c>
    </row>
    <row r="222" spans="1:65" s="14" customFormat="1" x14ac:dyDescent="0.2">
      <c r="B222" s="181"/>
      <c r="D222" s="173" t="s">
        <v>144</v>
      </c>
      <c r="E222" s="182" t="s">
        <v>1</v>
      </c>
      <c r="F222" s="183" t="s">
        <v>153</v>
      </c>
      <c r="H222" s="184">
        <v>8.5890000000000004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2" t="s">
        <v>144</v>
      </c>
      <c r="AU222" s="182" t="s">
        <v>142</v>
      </c>
      <c r="AV222" s="14" t="s">
        <v>141</v>
      </c>
      <c r="AW222" s="14" t="s">
        <v>33</v>
      </c>
      <c r="AX222" s="14" t="s">
        <v>84</v>
      </c>
      <c r="AY222" s="182" t="s">
        <v>134</v>
      </c>
    </row>
    <row r="223" spans="1:65" s="2" customFormat="1" ht="21.75" customHeight="1" x14ac:dyDescent="0.2">
      <c r="A223" s="32"/>
      <c r="B223" s="157"/>
      <c r="C223" s="196" t="s">
        <v>296</v>
      </c>
      <c r="D223" s="196" t="s">
        <v>205</v>
      </c>
      <c r="E223" s="197" t="s">
        <v>297</v>
      </c>
      <c r="F223" s="198" t="s">
        <v>298</v>
      </c>
      <c r="G223" s="199" t="s">
        <v>299</v>
      </c>
      <c r="H223" s="200">
        <v>37.356000000000002</v>
      </c>
      <c r="I223" s="201"/>
      <c r="J223" s="202">
        <f>ROUND(I223*H223,2)</f>
        <v>0</v>
      </c>
      <c r="K223" s="203"/>
      <c r="L223" s="204"/>
      <c r="M223" s="205" t="s">
        <v>1</v>
      </c>
      <c r="N223" s="206" t="s">
        <v>42</v>
      </c>
      <c r="O223" s="58"/>
      <c r="P223" s="168">
        <f>O223*H223</f>
        <v>0</v>
      </c>
      <c r="Q223" s="168">
        <v>1E-3</v>
      </c>
      <c r="R223" s="168">
        <f>Q223*H223</f>
        <v>3.7356E-2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300</v>
      </c>
      <c r="AT223" s="170" t="s">
        <v>205</v>
      </c>
      <c r="AU223" s="170" t="s">
        <v>142</v>
      </c>
      <c r="AY223" s="17" t="s">
        <v>134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142</v>
      </c>
      <c r="BK223" s="171">
        <f>ROUND(I223*H223,2)</f>
        <v>0</v>
      </c>
      <c r="BL223" s="17" t="s">
        <v>212</v>
      </c>
      <c r="BM223" s="170" t="s">
        <v>301</v>
      </c>
    </row>
    <row r="224" spans="1:65" s="15" customFormat="1" x14ac:dyDescent="0.2">
      <c r="B224" s="189"/>
      <c r="D224" s="173" t="s">
        <v>144</v>
      </c>
      <c r="E224" s="190" t="s">
        <v>1</v>
      </c>
      <c r="F224" s="191" t="s">
        <v>302</v>
      </c>
      <c r="H224" s="190" t="s">
        <v>1</v>
      </c>
      <c r="I224" s="192"/>
      <c r="L224" s="189"/>
      <c r="M224" s="193"/>
      <c r="N224" s="194"/>
      <c r="O224" s="194"/>
      <c r="P224" s="194"/>
      <c r="Q224" s="194"/>
      <c r="R224" s="194"/>
      <c r="S224" s="194"/>
      <c r="T224" s="195"/>
      <c r="AT224" s="190" t="s">
        <v>144</v>
      </c>
      <c r="AU224" s="190" t="s">
        <v>142</v>
      </c>
      <c r="AV224" s="15" t="s">
        <v>84</v>
      </c>
      <c r="AW224" s="15" t="s">
        <v>33</v>
      </c>
      <c r="AX224" s="15" t="s">
        <v>76</v>
      </c>
      <c r="AY224" s="190" t="s">
        <v>134</v>
      </c>
    </row>
    <row r="225" spans="1:65" s="13" customFormat="1" x14ac:dyDescent="0.2">
      <c r="B225" s="172"/>
      <c r="D225" s="173" t="s">
        <v>144</v>
      </c>
      <c r="E225" s="174" t="s">
        <v>1</v>
      </c>
      <c r="F225" s="175" t="s">
        <v>303</v>
      </c>
      <c r="H225" s="176">
        <v>37.356000000000002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84</v>
      </c>
      <c r="AY225" s="174" t="s">
        <v>134</v>
      </c>
    </row>
    <row r="226" spans="1:65" s="2" customFormat="1" ht="21.75" customHeight="1" x14ac:dyDescent="0.2">
      <c r="A226" s="32"/>
      <c r="B226" s="157"/>
      <c r="C226" s="158" t="s">
        <v>304</v>
      </c>
      <c r="D226" s="158" t="s">
        <v>137</v>
      </c>
      <c r="E226" s="159" t="s">
        <v>305</v>
      </c>
      <c r="F226" s="160" t="s">
        <v>306</v>
      </c>
      <c r="G226" s="161" t="s">
        <v>140</v>
      </c>
      <c r="H226" s="162">
        <v>12.452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212</v>
      </c>
      <c r="AT226" s="170" t="s">
        <v>137</v>
      </c>
      <c r="AU226" s="170" t="s">
        <v>142</v>
      </c>
      <c r="AY226" s="17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142</v>
      </c>
      <c r="BK226" s="171">
        <f>ROUND(I226*H226,2)</f>
        <v>0</v>
      </c>
      <c r="BL226" s="17" t="s">
        <v>212</v>
      </c>
      <c r="BM226" s="170" t="s">
        <v>307</v>
      </c>
    </row>
    <row r="227" spans="1:65" s="13" customFormat="1" x14ac:dyDescent="0.2">
      <c r="B227" s="172"/>
      <c r="D227" s="173" t="s">
        <v>144</v>
      </c>
      <c r="E227" s="174" t="s">
        <v>1</v>
      </c>
      <c r="F227" s="175" t="s">
        <v>308</v>
      </c>
      <c r="H227" s="176">
        <v>12.452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144</v>
      </c>
      <c r="AU227" s="174" t="s">
        <v>142</v>
      </c>
      <c r="AV227" s="13" t="s">
        <v>142</v>
      </c>
      <c r="AW227" s="13" t="s">
        <v>33</v>
      </c>
      <c r="AX227" s="13" t="s">
        <v>84</v>
      </c>
      <c r="AY227" s="174" t="s">
        <v>134</v>
      </c>
    </row>
    <row r="228" spans="1:65" s="2" customFormat="1" ht="21.75" customHeight="1" x14ac:dyDescent="0.2">
      <c r="A228" s="32"/>
      <c r="B228" s="157"/>
      <c r="C228" s="158" t="s">
        <v>300</v>
      </c>
      <c r="D228" s="158" t="s">
        <v>137</v>
      </c>
      <c r="E228" s="159" t="s">
        <v>309</v>
      </c>
      <c r="F228" s="160" t="s">
        <v>310</v>
      </c>
      <c r="G228" s="161" t="s">
        <v>311</v>
      </c>
      <c r="H228" s="162">
        <v>17.86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212</v>
      </c>
      <c r="AT228" s="170" t="s">
        <v>137</v>
      </c>
      <c r="AU228" s="170" t="s">
        <v>142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142</v>
      </c>
      <c r="BK228" s="171">
        <f>ROUND(I228*H228,2)</f>
        <v>0</v>
      </c>
      <c r="BL228" s="17" t="s">
        <v>212</v>
      </c>
      <c r="BM228" s="170" t="s">
        <v>312</v>
      </c>
    </row>
    <row r="229" spans="1:65" s="13" customFormat="1" x14ac:dyDescent="0.2">
      <c r="B229" s="172"/>
      <c r="D229" s="173" t="s">
        <v>144</v>
      </c>
      <c r="E229" s="174" t="s">
        <v>1</v>
      </c>
      <c r="F229" s="175" t="s">
        <v>313</v>
      </c>
      <c r="H229" s="176">
        <v>3.1150000000000002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142</v>
      </c>
      <c r="AV229" s="13" t="s">
        <v>142</v>
      </c>
      <c r="AW229" s="13" t="s">
        <v>33</v>
      </c>
      <c r="AX229" s="13" t="s">
        <v>76</v>
      </c>
      <c r="AY229" s="174" t="s">
        <v>134</v>
      </c>
    </row>
    <row r="230" spans="1:65" s="13" customFormat="1" x14ac:dyDescent="0.2">
      <c r="B230" s="172"/>
      <c r="D230" s="173" t="s">
        <v>144</v>
      </c>
      <c r="E230" s="174" t="s">
        <v>1</v>
      </c>
      <c r="F230" s="175" t="s">
        <v>314</v>
      </c>
      <c r="H230" s="176">
        <v>6.81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142</v>
      </c>
      <c r="AV230" s="13" t="s">
        <v>142</v>
      </c>
      <c r="AW230" s="13" t="s">
        <v>33</v>
      </c>
      <c r="AX230" s="13" t="s">
        <v>76</v>
      </c>
      <c r="AY230" s="174" t="s">
        <v>134</v>
      </c>
    </row>
    <row r="231" spans="1:65" s="13" customFormat="1" x14ac:dyDescent="0.2">
      <c r="B231" s="172"/>
      <c r="D231" s="173" t="s">
        <v>144</v>
      </c>
      <c r="E231" s="174" t="s">
        <v>1</v>
      </c>
      <c r="F231" s="175" t="s">
        <v>315</v>
      </c>
      <c r="H231" s="176">
        <v>1.5349999999999999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144</v>
      </c>
      <c r="AU231" s="174" t="s">
        <v>142</v>
      </c>
      <c r="AV231" s="13" t="s">
        <v>142</v>
      </c>
      <c r="AW231" s="13" t="s">
        <v>33</v>
      </c>
      <c r="AX231" s="13" t="s">
        <v>76</v>
      </c>
      <c r="AY231" s="174" t="s">
        <v>134</v>
      </c>
    </row>
    <row r="232" spans="1:65" s="13" customFormat="1" x14ac:dyDescent="0.2">
      <c r="B232" s="172"/>
      <c r="D232" s="173" t="s">
        <v>144</v>
      </c>
      <c r="E232" s="174" t="s">
        <v>1</v>
      </c>
      <c r="F232" s="175" t="s">
        <v>316</v>
      </c>
      <c r="H232" s="176">
        <v>5.2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144</v>
      </c>
      <c r="AU232" s="174" t="s">
        <v>142</v>
      </c>
      <c r="AV232" s="13" t="s">
        <v>142</v>
      </c>
      <c r="AW232" s="13" t="s">
        <v>33</v>
      </c>
      <c r="AX232" s="13" t="s">
        <v>76</v>
      </c>
      <c r="AY232" s="174" t="s">
        <v>134</v>
      </c>
    </row>
    <row r="233" spans="1:65" s="13" customFormat="1" x14ac:dyDescent="0.2">
      <c r="B233" s="172"/>
      <c r="D233" s="173" t="s">
        <v>144</v>
      </c>
      <c r="E233" s="174" t="s">
        <v>1</v>
      </c>
      <c r="F233" s="175" t="s">
        <v>317</v>
      </c>
      <c r="H233" s="176">
        <v>1.2</v>
      </c>
      <c r="I233" s="177"/>
      <c r="L233" s="172"/>
      <c r="M233" s="178"/>
      <c r="N233" s="179"/>
      <c r="O233" s="179"/>
      <c r="P233" s="179"/>
      <c r="Q233" s="179"/>
      <c r="R233" s="179"/>
      <c r="S233" s="179"/>
      <c r="T233" s="180"/>
      <c r="AT233" s="174" t="s">
        <v>144</v>
      </c>
      <c r="AU233" s="174" t="s">
        <v>142</v>
      </c>
      <c r="AV233" s="13" t="s">
        <v>142</v>
      </c>
      <c r="AW233" s="13" t="s">
        <v>33</v>
      </c>
      <c r="AX233" s="13" t="s">
        <v>76</v>
      </c>
      <c r="AY233" s="174" t="s">
        <v>134</v>
      </c>
    </row>
    <row r="234" spans="1:65" s="14" customFormat="1" x14ac:dyDescent="0.2">
      <c r="B234" s="181"/>
      <c r="D234" s="173" t="s">
        <v>144</v>
      </c>
      <c r="E234" s="182" t="s">
        <v>1</v>
      </c>
      <c r="F234" s="183" t="s">
        <v>153</v>
      </c>
      <c r="H234" s="184">
        <v>17.86</v>
      </c>
      <c r="I234" s="185"/>
      <c r="L234" s="181"/>
      <c r="M234" s="186"/>
      <c r="N234" s="187"/>
      <c r="O234" s="187"/>
      <c r="P234" s="187"/>
      <c r="Q234" s="187"/>
      <c r="R234" s="187"/>
      <c r="S234" s="187"/>
      <c r="T234" s="188"/>
      <c r="AT234" s="182" t="s">
        <v>144</v>
      </c>
      <c r="AU234" s="182" t="s">
        <v>142</v>
      </c>
      <c r="AV234" s="14" t="s">
        <v>141</v>
      </c>
      <c r="AW234" s="14" t="s">
        <v>33</v>
      </c>
      <c r="AX234" s="14" t="s">
        <v>84</v>
      </c>
      <c r="AY234" s="182" t="s">
        <v>134</v>
      </c>
    </row>
    <row r="235" spans="1:65" s="2" customFormat="1" ht="21.75" customHeight="1" x14ac:dyDescent="0.2">
      <c r="A235" s="32"/>
      <c r="B235" s="157"/>
      <c r="C235" s="158" t="s">
        <v>318</v>
      </c>
      <c r="D235" s="158" t="s">
        <v>137</v>
      </c>
      <c r="E235" s="159" t="s">
        <v>319</v>
      </c>
      <c r="F235" s="160" t="s">
        <v>320</v>
      </c>
      <c r="G235" s="161" t="s">
        <v>202</v>
      </c>
      <c r="H235" s="162">
        <v>8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212</v>
      </c>
      <c r="AT235" s="170" t="s">
        <v>137</v>
      </c>
      <c r="AU235" s="170" t="s">
        <v>142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142</v>
      </c>
      <c r="BK235" s="171">
        <f>ROUND(I235*H235,2)</f>
        <v>0</v>
      </c>
      <c r="BL235" s="17" t="s">
        <v>212</v>
      </c>
      <c r="BM235" s="170" t="s">
        <v>321</v>
      </c>
    </row>
    <row r="236" spans="1:65" s="2" customFormat="1" ht="16.5" customHeight="1" x14ac:dyDescent="0.2">
      <c r="A236" s="32"/>
      <c r="B236" s="157"/>
      <c r="C236" s="196" t="s">
        <v>322</v>
      </c>
      <c r="D236" s="196" t="s">
        <v>205</v>
      </c>
      <c r="E236" s="197" t="s">
        <v>323</v>
      </c>
      <c r="F236" s="198" t="s">
        <v>324</v>
      </c>
      <c r="G236" s="199" t="s">
        <v>311</v>
      </c>
      <c r="H236" s="200">
        <v>19.646000000000001</v>
      </c>
      <c r="I236" s="201"/>
      <c r="J236" s="202">
        <f>ROUND(I236*H236,2)</f>
        <v>0</v>
      </c>
      <c r="K236" s="203"/>
      <c r="L236" s="204"/>
      <c r="M236" s="205" t="s">
        <v>1</v>
      </c>
      <c r="N236" s="206" t="s">
        <v>42</v>
      </c>
      <c r="O236" s="58"/>
      <c r="P236" s="168">
        <f>O236*H236</f>
        <v>0</v>
      </c>
      <c r="Q236" s="168">
        <v>6.0000000000000002E-5</v>
      </c>
      <c r="R236" s="168">
        <f>Q236*H236</f>
        <v>1.1787600000000001E-3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300</v>
      </c>
      <c r="AT236" s="170" t="s">
        <v>205</v>
      </c>
      <c r="AU236" s="170" t="s">
        <v>142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212</v>
      </c>
      <c r="BM236" s="170" t="s">
        <v>325</v>
      </c>
    </row>
    <row r="237" spans="1:65" s="13" customFormat="1" x14ac:dyDescent="0.2">
      <c r="B237" s="172"/>
      <c r="D237" s="173" t="s">
        <v>144</v>
      </c>
      <c r="E237" s="174" t="s">
        <v>1</v>
      </c>
      <c r="F237" s="175" t="s">
        <v>326</v>
      </c>
      <c r="H237" s="176">
        <v>19.646000000000001</v>
      </c>
      <c r="I237" s="177"/>
      <c r="L237" s="172"/>
      <c r="M237" s="178"/>
      <c r="N237" s="179"/>
      <c r="O237" s="179"/>
      <c r="P237" s="179"/>
      <c r="Q237" s="179"/>
      <c r="R237" s="179"/>
      <c r="S237" s="179"/>
      <c r="T237" s="180"/>
      <c r="AT237" s="174" t="s">
        <v>144</v>
      </c>
      <c r="AU237" s="174" t="s">
        <v>142</v>
      </c>
      <c r="AV237" s="13" t="s">
        <v>142</v>
      </c>
      <c r="AW237" s="13" t="s">
        <v>33</v>
      </c>
      <c r="AX237" s="13" t="s">
        <v>84</v>
      </c>
      <c r="AY237" s="174" t="s">
        <v>134</v>
      </c>
    </row>
    <row r="238" spans="1:65" s="2" customFormat="1" ht="21.75" customHeight="1" x14ac:dyDescent="0.2">
      <c r="A238" s="32"/>
      <c r="B238" s="157"/>
      <c r="C238" s="158" t="s">
        <v>327</v>
      </c>
      <c r="D238" s="158" t="s">
        <v>137</v>
      </c>
      <c r="E238" s="159" t="s">
        <v>328</v>
      </c>
      <c r="F238" s="160" t="s">
        <v>329</v>
      </c>
      <c r="G238" s="161" t="s">
        <v>245</v>
      </c>
      <c r="H238" s="162">
        <v>3.9E-2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212</v>
      </c>
      <c r="AT238" s="170" t="s">
        <v>137</v>
      </c>
      <c r="AU238" s="170" t="s">
        <v>142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142</v>
      </c>
      <c r="BK238" s="171">
        <f>ROUND(I238*H238,2)</f>
        <v>0</v>
      </c>
      <c r="BL238" s="17" t="s">
        <v>212</v>
      </c>
      <c r="BM238" s="170" t="s">
        <v>330</v>
      </c>
    </row>
    <row r="239" spans="1:65" s="2" customFormat="1" ht="21.75" customHeight="1" x14ac:dyDescent="0.2">
      <c r="A239" s="32"/>
      <c r="B239" s="157"/>
      <c r="C239" s="158" t="s">
        <v>331</v>
      </c>
      <c r="D239" s="158" t="s">
        <v>137</v>
      </c>
      <c r="E239" s="159" t="s">
        <v>332</v>
      </c>
      <c r="F239" s="160" t="s">
        <v>333</v>
      </c>
      <c r="G239" s="161" t="s">
        <v>245</v>
      </c>
      <c r="H239" s="162">
        <v>3.9E-2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212</v>
      </c>
      <c r="AT239" s="170" t="s">
        <v>137</v>
      </c>
      <c r="AU239" s="170" t="s">
        <v>142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142</v>
      </c>
      <c r="BK239" s="171">
        <f>ROUND(I239*H239,2)</f>
        <v>0</v>
      </c>
      <c r="BL239" s="17" t="s">
        <v>212</v>
      </c>
      <c r="BM239" s="170" t="s">
        <v>334</v>
      </c>
    </row>
    <row r="240" spans="1:65" s="12" customFormat="1" ht="22.9" customHeight="1" x14ac:dyDescent="0.2">
      <c r="B240" s="144"/>
      <c r="D240" s="145" t="s">
        <v>75</v>
      </c>
      <c r="E240" s="155" t="s">
        <v>335</v>
      </c>
      <c r="F240" s="155" t="s">
        <v>336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SUM(P241:P250)</f>
        <v>0</v>
      </c>
      <c r="Q240" s="150"/>
      <c r="R240" s="151">
        <f>SUM(R241:R250)</f>
        <v>8.3000000000000001E-3</v>
      </c>
      <c r="S240" s="150"/>
      <c r="T240" s="152">
        <f>SUM(T241:T250)</f>
        <v>2.1179999999999997E-2</v>
      </c>
      <c r="AR240" s="145" t="s">
        <v>142</v>
      </c>
      <c r="AT240" s="153" t="s">
        <v>75</v>
      </c>
      <c r="AU240" s="153" t="s">
        <v>84</v>
      </c>
      <c r="AY240" s="145" t="s">
        <v>134</v>
      </c>
      <c r="BK240" s="154">
        <f>SUM(BK241:BK250)</f>
        <v>0</v>
      </c>
    </row>
    <row r="241" spans="1:65" s="2" customFormat="1" ht="16.5" customHeight="1" x14ac:dyDescent="0.2">
      <c r="A241" s="32"/>
      <c r="B241" s="157"/>
      <c r="C241" s="158" t="s">
        <v>337</v>
      </c>
      <c r="D241" s="158" t="s">
        <v>137</v>
      </c>
      <c r="E241" s="159" t="s">
        <v>338</v>
      </c>
      <c r="F241" s="160" t="s">
        <v>339</v>
      </c>
      <c r="G241" s="161" t="s">
        <v>311</v>
      </c>
      <c r="H241" s="162">
        <v>6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1.98E-3</v>
      </c>
      <c r="T241" s="169">
        <f>S241*H241</f>
        <v>1.188E-2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212</v>
      </c>
      <c r="AT241" s="170" t="s">
        <v>137</v>
      </c>
      <c r="AU241" s="170" t="s">
        <v>142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142</v>
      </c>
      <c r="BK241" s="171">
        <f>ROUND(I241*H241,2)</f>
        <v>0</v>
      </c>
      <c r="BL241" s="17" t="s">
        <v>212</v>
      </c>
      <c r="BM241" s="170" t="s">
        <v>340</v>
      </c>
    </row>
    <row r="242" spans="1:65" s="2" customFormat="1" ht="16.5" customHeight="1" x14ac:dyDescent="0.2">
      <c r="A242" s="32"/>
      <c r="B242" s="157"/>
      <c r="C242" s="158" t="s">
        <v>341</v>
      </c>
      <c r="D242" s="158" t="s">
        <v>137</v>
      </c>
      <c r="E242" s="159" t="s">
        <v>342</v>
      </c>
      <c r="F242" s="160" t="s">
        <v>343</v>
      </c>
      <c r="G242" s="161" t="s">
        <v>311</v>
      </c>
      <c r="H242" s="162">
        <v>2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1.7700000000000001E-3</v>
      </c>
      <c r="R242" s="168">
        <f>Q242*H242</f>
        <v>3.5400000000000002E-3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212</v>
      </c>
      <c r="AT242" s="170" t="s">
        <v>137</v>
      </c>
      <c r="AU242" s="170" t="s">
        <v>142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142</v>
      </c>
      <c r="BK242" s="171">
        <f>ROUND(I242*H242,2)</f>
        <v>0</v>
      </c>
      <c r="BL242" s="17" t="s">
        <v>212</v>
      </c>
      <c r="BM242" s="170" t="s">
        <v>344</v>
      </c>
    </row>
    <row r="243" spans="1:65" s="2" customFormat="1" ht="16.5" customHeight="1" x14ac:dyDescent="0.2">
      <c r="A243" s="32"/>
      <c r="B243" s="157"/>
      <c r="C243" s="158" t="s">
        <v>345</v>
      </c>
      <c r="D243" s="158" t="s">
        <v>137</v>
      </c>
      <c r="E243" s="159" t="s">
        <v>346</v>
      </c>
      <c r="F243" s="160" t="s">
        <v>347</v>
      </c>
      <c r="G243" s="161" t="s">
        <v>311</v>
      </c>
      <c r="H243" s="162">
        <v>7</v>
      </c>
      <c r="I243" s="163"/>
      <c r="J243" s="164">
        <f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>O243*H243</f>
        <v>0</v>
      </c>
      <c r="Q243" s="168">
        <v>4.6000000000000001E-4</v>
      </c>
      <c r="R243" s="168">
        <f>Q243*H243</f>
        <v>3.2200000000000002E-3</v>
      </c>
      <c r="S243" s="168">
        <v>0</v>
      </c>
      <c r="T243" s="16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212</v>
      </c>
      <c r="AT243" s="170" t="s">
        <v>137</v>
      </c>
      <c r="AU243" s="170" t="s">
        <v>142</v>
      </c>
      <c r="AY243" s="17" t="s">
        <v>134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7" t="s">
        <v>142</v>
      </c>
      <c r="BK243" s="171">
        <f>ROUND(I243*H243,2)</f>
        <v>0</v>
      </c>
      <c r="BL243" s="17" t="s">
        <v>212</v>
      </c>
      <c r="BM243" s="170" t="s">
        <v>348</v>
      </c>
    </row>
    <row r="244" spans="1:65" s="2" customFormat="1" ht="16.5" customHeight="1" x14ac:dyDescent="0.2">
      <c r="A244" s="32"/>
      <c r="B244" s="157"/>
      <c r="C244" s="158" t="s">
        <v>349</v>
      </c>
      <c r="D244" s="158" t="s">
        <v>137</v>
      </c>
      <c r="E244" s="159" t="s">
        <v>350</v>
      </c>
      <c r="F244" s="160" t="s">
        <v>351</v>
      </c>
      <c r="G244" s="161" t="s">
        <v>311</v>
      </c>
      <c r="H244" s="162">
        <v>2</v>
      </c>
      <c r="I244" s="163"/>
      <c r="J244" s="164">
        <f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>O244*H244</f>
        <v>0</v>
      </c>
      <c r="Q244" s="168">
        <v>7.6999999999999996E-4</v>
      </c>
      <c r="R244" s="168">
        <f>Q244*H244</f>
        <v>1.5399999999999999E-3</v>
      </c>
      <c r="S244" s="168">
        <v>0</v>
      </c>
      <c r="T244" s="169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212</v>
      </c>
      <c r="AT244" s="170" t="s">
        <v>137</v>
      </c>
      <c r="AU244" s="170" t="s">
        <v>142</v>
      </c>
      <c r="AY244" s="17" t="s">
        <v>134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142</v>
      </c>
      <c r="BK244" s="171">
        <f>ROUND(I244*H244,2)</f>
        <v>0</v>
      </c>
      <c r="BL244" s="17" t="s">
        <v>212</v>
      </c>
      <c r="BM244" s="170" t="s">
        <v>352</v>
      </c>
    </row>
    <row r="245" spans="1:65" s="2" customFormat="1" ht="16.5" customHeight="1" x14ac:dyDescent="0.2">
      <c r="A245" s="32"/>
      <c r="B245" s="157"/>
      <c r="C245" s="158" t="s">
        <v>353</v>
      </c>
      <c r="D245" s="158" t="s">
        <v>137</v>
      </c>
      <c r="E245" s="159" t="s">
        <v>354</v>
      </c>
      <c r="F245" s="160" t="s">
        <v>355</v>
      </c>
      <c r="G245" s="161" t="s">
        <v>202</v>
      </c>
      <c r="H245" s="162">
        <v>3</v>
      </c>
      <c r="I245" s="163"/>
      <c r="J245" s="164">
        <f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>O245*H245</f>
        <v>0</v>
      </c>
      <c r="Q245" s="168">
        <v>0</v>
      </c>
      <c r="R245" s="168">
        <f>Q245*H245</f>
        <v>0</v>
      </c>
      <c r="S245" s="168">
        <v>3.0999999999999999E-3</v>
      </c>
      <c r="T245" s="169">
        <f>S245*H245</f>
        <v>9.2999999999999992E-3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212</v>
      </c>
      <c r="AT245" s="170" t="s">
        <v>137</v>
      </c>
      <c r="AU245" s="170" t="s">
        <v>142</v>
      </c>
      <c r="AY245" s="17" t="s">
        <v>134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17" t="s">
        <v>142</v>
      </c>
      <c r="BK245" s="171">
        <f>ROUND(I245*H245,2)</f>
        <v>0</v>
      </c>
      <c r="BL245" s="17" t="s">
        <v>212</v>
      </c>
      <c r="BM245" s="170" t="s">
        <v>356</v>
      </c>
    </row>
    <row r="246" spans="1:65" s="15" customFormat="1" x14ac:dyDescent="0.2">
      <c r="B246" s="189"/>
      <c r="D246" s="173" t="s">
        <v>144</v>
      </c>
      <c r="E246" s="190" t="s">
        <v>1</v>
      </c>
      <c r="F246" s="191" t="s">
        <v>357</v>
      </c>
      <c r="H246" s="190" t="s">
        <v>1</v>
      </c>
      <c r="I246" s="192"/>
      <c r="L246" s="189"/>
      <c r="M246" s="193"/>
      <c r="N246" s="194"/>
      <c r="O246" s="194"/>
      <c r="P246" s="194"/>
      <c r="Q246" s="194"/>
      <c r="R246" s="194"/>
      <c r="S246" s="194"/>
      <c r="T246" s="195"/>
      <c r="AT246" s="190" t="s">
        <v>144</v>
      </c>
      <c r="AU246" s="190" t="s">
        <v>142</v>
      </c>
      <c r="AV246" s="15" t="s">
        <v>84</v>
      </c>
      <c r="AW246" s="15" t="s">
        <v>33</v>
      </c>
      <c r="AX246" s="15" t="s">
        <v>76</v>
      </c>
      <c r="AY246" s="190" t="s">
        <v>134</v>
      </c>
    </row>
    <row r="247" spans="1:65" s="13" customFormat="1" x14ac:dyDescent="0.2">
      <c r="B247" s="172"/>
      <c r="D247" s="173" t="s">
        <v>144</v>
      </c>
      <c r="E247" s="174" t="s">
        <v>1</v>
      </c>
      <c r="F247" s="175" t="s">
        <v>135</v>
      </c>
      <c r="H247" s="176">
        <v>3</v>
      </c>
      <c r="I247" s="177"/>
      <c r="L247" s="172"/>
      <c r="M247" s="178"/>
      <c r="N247" s="179"/>
      <c r="O247" s="179"/>
      <c r="P247" s="179"/>
      <c r="Q247" s="179"/>
      <c r="R247" s="179"/>
      <c r="S247" s="179"/>
      <c r="T247" s="180"/>
      <c r="AT247" s="174" t="s">
        <v>144</v>
      </c>
      <c r="AU247" s="174" t="s">
        <v>142</v>
      </c>
      <c r="AV247" s="13" t="s">
        <v>142</v>
      </c>
      <c r="AW247" s="13" t="s">
        <v>33</v>
      </c>
      <c r="AX247" s="13" t="s">
        <v>84</v>
      </c>
      <c r="AY247" s="174" t="s">
        <v>134</v>
      </c>
    </row>
    <row r="248" spans="1:65" s="2" customFormat="1" ht="16.5" customHeight="1" x14ac:dyDescent="0.2">
      <c r="A248" s="32"/>
      <c r="B248" s="157"/>
      <c r="C248" s="158" t="s">
        <v>358</v>
      </c>
      <c r="D248" s="158" t="s">
        <v>137</v>
      </c>
      <c r="E248" s="159" t="s">
        <v>359</v>
      </c>
      <c r="F248" s="160" t="s">
        <v>360</v>
      </c>
      <c r="G248" s="161" t="s">
        <v>311</v>
      </c>
      <c r="H248" s="162">
        <v>11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0</v>
      </c>
      <c r="T248" s="16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212</v>
      </c>
      <c r="AT248" s="170" t="s">
        <v>137</v>
      </c>
      <c r="AU248" s="170" t="s">
        <v>142</v>
      </c>
      <c r="AY248" s="17" t="s">
        <v>134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142</v>
      </c>
      <c r="BK248" s="171">
        <f>ROUND(I248*H248,2)</f>
        <v>0</v>
      </c>
      <c r="BL248" s="17" t="s">
        <v>212</v>
      </c>
      <c r="BM248" s="170" t="s">
        <v>361</v>
      </c>
    </row>
    <row r="249" spans="1:65" s="2" customFormat="1" ht="21.75" customHeight="1" x14ac:dyDescent="0.2">
      <c r="A249" s="32"/>
      <c r="B249" s="157"/>
      <c r="C249" s="158" t="s">
        <v>362</v>
      </c>
      <c r="D249" s="158" t="s">
        <v>137</v>
      </c>
      <c r="E249" s="159" t="s">
        <v>363</v>
      </c>
      <c r="F249" s="160" t="s">
        <v>364</v>
      </c>
      <c r="G249" s="161" t="s">
        <v>245</v>
      </c>
      <c r="H249" s="162">
        <v>8.0000000000000002E-3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42</v>
      </c>
      <c r="O249" s="58"/>
      <c r="P249" s="168">
        <f>O249*H249</f>
        <v>0</v>
      </c>
      <c r="Q249" s="168">
        <v>0</v>
      </c>
      <c r="R249" s="168">
        <f>Q249*H249</f>
        <v>0</v>
      </c>
      <c r="S249" s="168">
        <v>0</v>
      </c>
      <c r="T249" s="169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212</v>
      </c>
      <c r="AT249" s="170" t="s">
        <v>137</v>
      </c>
      <c r="AU249" s="170" t="s">
        <v>142</v>
      </c>
      <c r="AY249" s="17" t="s">
        <v>134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142</v>
      </c>
      <c r="BK249" s="171">
        <f>ROUND(I249*H249,2)</f>
        <v>0</v>
      </c>
      <c r="BL249" s="17" t="s">
        <v>212</v>
      </c>
      <c r="BM249" s="170" t="s">
        <v>365</v>
      </c>
    </row>
    <row r="250" spans="1:65" s="2" customFormat="1" ht="21.75" customHeight="1" x14ac:dyDescent="0.2">
      <c r="A250" s="32"/>
      <c r="B250" s="157"/>
      <c r="C250" s="158" t="s">
        <v>366</v>
      </c>
      <c r="D250" s="158" t="s">
        <v>137</v>
      </c>
      <c r="E250" s="159" t="s">
        <v>367</v>
      </c>
      <c r="F250" s="160" t="s">
        <v>368</v>
      </c>
      <c r="G250" s="161" t="s">
        <v>245</v>
      </c>
      <c r="H250" s="162">
        <v>8.0000000000000002E-3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0</v>
      </c>
      <c r="R250" s="168">
        <f>Q250*H250</f>
        <v>0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212</v>
      </c>
      <c r="AT250" s="170" t="s">
        <v>137</v>
      </c>
      <c r="AU250" s="170" t="s">
        <v>142</v>
      </c>
      <c r="AY250" s="17" t="s">
        <v>134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142</v>
      </c>
      <c r="BK250" s="171">
        <f>ROUND(I250*H250,2)</f>
        <v>0</v>
      </c>
      <c r="BL250" s="17" t="s">
        <v>212</v>
      </c>
      <c r="BM250" s="170" t="s">
        <v>369</v>
      </c>
    </row>
    <row r="251" spans="1:65" s="12" customFormat="1" ht="22.9" customHeight="1" x14ac:dyDescent="0.2">
      <c r="B251" s="144"/>
      <c r="D251" s="145" t="s">
        <v>75</v>
      </c>
      <c r="E251" s="155" t="s">
        <v>370</v>
      </c>
      <c r="F251" s="155" t="s">
        <v>371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2.018E-2</v>
      </c>
      <c r="S251" s="150"/>
      <c r="T251" s="152">
        <f>SUM(T252:T262)</f>
        <v>2.7999999999999995E-3</v>
      </c>
      <c r="AR251" s="145" t="s">
        <v>142</v>
      </c>
      <c r="AT251" s="153" t="s">
        <v>75</v>
      </c>
      <c r="AU251" s="153" t="s">
        <v>84</v>
      </c>
      <c r="AY251" s="145" t="s">
        <v>134</v>
      </c>
      <c r="BK251" s="154">
        <f>SUM(BK252:BK262)</f>
        <v>0</v>
      </c>
    </row>
    <row r="252" spans="1:65" s="2" customFormat="1" ht="16.5" customHeight="1" x14ac:dyDescent="0.2">
      <c r="A252" s="32"/>
      <c r="B252" s="157"/>
      <c r="C252" s="158" t="s">
        <v>372</v>
      </c>
      <c r="D252" s="158" t="s">
        <v>137</v>
      </c>
      <c r="E252" s="159" t="s">
        <v>373</v>
      </c>
      <c r="F252" s="160" t="s">
        <v>374</v>
      </c>
      <c r="G252" s="161" t="s">
        <v>311</v>
      </c>
      <c r="H252" s="162">
        <v>10</v>
      </c>
      <c r="I252" s="163"/>
      <c r="J252" s="164">
        <f t="shared" ref="J252:J262" si="10"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ref="P252:P262" si="11">O252*H252</f>
        <v>0</v>
      </c>
      <c r="Q252" s="168">
        <v>0</v>
      </c>
      <c r="R252" s="168">
        <f t="shared" ref="R252:R262" si="12">Q252*H252</f>
        <v>0</v>
      </c>
      <c r="S252" s="168">
        <v>2.7999999999999998E-4</v>
      </c>
      <c r="T252" s="169">
        <f t="shared" ref="T252:T262" si="13">S252*H252</f>
        <v>2.7999999999999995E-3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212</v>
      </c>
      <c r="AT252" s="170" t="s">
        <v>137</v>
      </c>
      <c r="AU252" s="170" t="s">
        <v>142</v>
      </c>
      <c r="AY252" s="17" t="s">
        <v>134</v>
      </c>
      <c r="BE252" s="171">
        <f t="shared" ref="BE252:BE262" si="14">IF(N252="základní",J252,0)</f>
        <v>0</v>
      </c>
      <c r="BF252" s="171">
        <f t="shared" ref="BF252:BF262" si="15">IF(N252="snížená",J252,0)</f>
        <v>0</v>
      </c>
      <c r="BG252" s="171">
        <f t="shared" ref="BG252:BG262" si="16">IF(N252="zákl. přenesená",J252,0)</f>
        <v>0</v>
      </c>
      <c r="BH252" s="171">
        <f t="shared" ref="BH252:BH262" si="17">IF(N252="sníž. přenesená",J252,0)</f>
        <v>0</v>
      </c>
      <c r="BI252" s="171">
        <f t="shared" ref="BI252:BI262" si="18">IF(N252="nulová",J252,0)</f>
        <v>0</v>
      </c>
      <c r="BJ252" s="17" t="s">
        <v>142</v>
      </c>
      <c r="BK252" s="171">
        <f t="shared" ref="BK252:BK262" si="19">ROUND(I252*H252,2)</f>
        <v>0</v>
      </c>
      <c r="BL252" s="17" t="s">
        <v>212</v>
      </c>
      <c r="BM252" s="170" t="s">
        <v>375</v>
      </c>
    </row>
    <row r="253" spans="1:65" s="2" customFormat="1" ht="21.75" customHeight="1" x14ac:dyDescent="0.2">
      <c r="A253" s="32"/>
      <c r="B253" s="157"/>
      <c r="C253" s="158" t="s">
        <v>376</v>
      </c>
      <c r="D253" s="158" t="s">
        <v>137</v>
      </c>
      <c r="E253" s="159" t="s">
        <v>377</v>
      </c>
      <c r="F253" s="160" t="s">
        <v>378</v>
      </c>
      <c r="G253" s="161" t="s">
        <v>311</v>
      </c>
      <c r="H253" s="162">
        <v>20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4.2000000000000002E-4</v>
      </c>
      <c r="R253" s="168">
        <f t="shared" si="12"/>
        <v>8.4000000000000012E-3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212</v>
      </c>
      <c r="AT253" s="170" t="s">
        <v>137</v>
      </c>
      <c r="AU253" s="170" t="s">
        <v>142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142</v>
      </c>
      <c r="BK253" s="171">
        <f t="shared" si="19"/>
        <v>0</v>
      </c>
      <c r="BL253" s="17" t="s">
        <v>212</v>
      </c>
      <c r="BM253" s="170" t="s">
        <v>379</v>
      </c>
    </row>
    <row r="254" spans="1:65" s="2" customFormat="1" ht="21.75" customHeight="1" x14ac:dyDescent="0.2">
      <c r="A254" s="32"/>
      <c r="B254" s="157"/>
      <c r="C254" s="196" t="s">
        <v>380</v>
      </c>
      <c r="D254" s="196" t="s">
        <v>205</v>
      </c>
      <c r="E254" s="197" t="s">
        <v>381</v>
      </c>
      <c r="F254" s="198" t="s">
        <v>382</v>
      </c>
      <c r="G254" s="199" t="s">
        <v>311</v>
      </c>
      <c r="H254" s="200">
        <v>7</v>
      </c>
      <c r="I254" s="201"/>
      <c r="J254" s="202">
        <f t="shared" si="10"/>
        <v>0</v>
      </c>
      <c r="K254" s="203"/>
      <c r="L254" s="204"/>
      <c r="M254" s="205" t="s">
        <v>1</v>
      </c>
      <c r="N254" s="206" t="s">
        <v>42</v>
      </c>
      <c r="O254" s="58"/>
      <c r="P254" s="168">
        <f t="shared" si="11"/>
        <v>0</v>
      </c>
      <c r="Q254" s="168">
        <v>1.1E-4</v>
      </c>
      <c r="R254" s="168">
        <f t="shared" si="12"/>
        <v>7.7000000000000007E-4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300</v>
      </c>
      <c r="AT254" s="170" t="s">
        <v>205</v>
      </c>
      <c r="AU254" s="170" t="s">
        <v>142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142</v>
      </c>
      <c r="BK254" s="171">
        <f t="shared" si="19"/>
        <v>0</v>
      </c>
      <c r="BL254" s="17" t="s">
        <v>212</v>
      </c>
      <c r="BM254" s="170" t="s">
        <v>383</v>
      </c>
    </row>
    <row r="255" spans="1:65" s="2" customFormat="1" ht="21.75" customHeight="1" x14ac:dyDescent="0.2">
      <c r="A255" s="32"/>
      <c r="B255" s="157"/>
      <c r="C255" s="196" t="s">
        <v>384</v>
      </c>
      <c r="D255" s="196" t="s">
        <v>205</v>
      </c>
      <c r="E255" s="197" t="s">
        <v>385</v>
      </c>
      <c r="F255" s="198" t="s">
        <v>386</v>
      </c>
      <c r="G255" s="199" t="s">
        <v>311</v>
      </c>
      <c r="H255" s="200">
        <v>7</v>
      </c>
      <c r="I255" s="201"/>
      <c r="J255" s="202">
        <f t="shared" si="10"/>
        <v>0</v>
      </c>
      <c r="K255" s="203"/>
      <c r="L255" s="204"/>
      <c r="M255" s="205" t="s">
        <v>1</v>
      </c>
      <c r="N255" s="206" t="s">
        <v>42</v>
      </c>
      <c r="O255" s="58"/>
      <c r="P255" s="168">
        <f t="shared" si="11"/>
        <v>0</v>
      </c>
      <c r="Q255" s="168">
        <v>1.7000000000000001E-4</v>
      </c>
      <c r="R255" s="168">
        <f t="shared" si="12"/>
        <v>1.1900000000000001E-3</v>
      </c>
      <c r="S255" s="168">
        <v>0</v>
      </c>
      <c r="T255" s="169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300</v>
      </c>
      <c r="AT255" s="170" t="s">
        <v>205</v>
      </c>
      <c r="AU255" s="170" t="s">
        <v>142</v>
      </c>
      <c r="AY255" s="17" t="s">
        <v>134</v>
      </c>
      <c r="BE255" s="171">
        <f t="shared" si="14"/>
        <v>0</v>
      </c>
      <c r="BF255" s="171">
        <f t="shared" si="15"/>
        <v>0</v>
      </c>
      <c r="BG255" s="171">
        <f t="shared" si="16"/>
        <v>0</v>
      </c>
      <c r="BH255" s="171">
        <f t="shared" si="17"/>
        <v>0</v>
      </c>
      <c r="BI255" s="171">
        <f t="shared" si="18"/>
        <v>0</v>
      </c>
      <c r="BJ255" s="17" t="s">
        <v>142</v>
      </c>
      <c r="BK255" s="171">
        <f t="shared" si="19"/>
        <v>0</v>
      </c>
      <c r="BL255" s="17" t="s">
        <v>212</v>
      </c>
      <c r="BM255" s="170" t="s">
        <v>387</v>
      </c>
    </row>
    <row r="256" spans="1:65" s="2" customFormat="1" ht="21.75" customHeight="1" x14ac:dyDescent="0.2">
      <c r="A256" s="32"/>
      <c r="B256" s="157"/>
      <c r="C256" s="196" t="s">
        <v>388</v>
      </c>
      <c r="D256" s="196" t="s">
        <v>205</v>
      </c>
      <c r="E256" s="197" t="s">
        <v>389</v>
      </c>
      <c r="F256" s="198" t="s">
        <v>390</v>
      </c>
      <c r="G256" s="199" t="s">
        <v>311</v>
      </c>
      <c r="H256" s="200">
        <v>6</v>
      </c>
      <c r="I256" s="201"/>
      <c r="J256" s="202">
        <f t="shared" si="10"/>
        <v>0</v>
      </c>
      <c r="K256" s="203"/>
      <c r="L256" s="204"/>
      <c r="M256" s="205" t="s">
        <v>1</v>
      </c>
      <c r="N256" s="206" t="s">
        <v>42</v>
      </c>
      <c r="O256" s="58"/>
      <c r="P256" s="168">
        <f t="shared" si="11"/>
        <v>0</v>
      </c>
      <c r="Q256" s="168">
        <v>2.7E-4</v>
      </c>
      <c r="R256" s="168">
        <f t="shared" si="12"/>
        <v>1.6199999999999999E-3</v>
      </c>
      <c r="S256" s="168">
        <v>0</v>
      </c>
      <c r="T256" s="169">
        <f t="shared" si="1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300</v>
      </c>
      <c r="AT256" s="170" t="s">
        <v>205</v>
      </c>
      <c r="AU256" s="170" t="s">
        <v>142</v>
      </c>
      <c r="AY256" s="17" t="s">
        <v>134</v>
      </c>
      <c r="BE256" s="171">
        <f t="shared" si="14"/>
        <v>0</v>
      </c>
      <c r="BF256" s="171">
        <f t="shared" si="15"/>
        <v>0</v>
      </c>
      <c r="BG256" s="171">
        <f t="shared" si="16"/>
        <v>0</v>
      </c>
      <c r="BH256" s="171">
        <f t="shared" si="17"/>
        <v>0</v>
      </c>
      <c r="BI256" s="171">
        <f t="shared" si="18"/>
        <v>0</v>
      </c>
      <c r="BJ256" s="17" t="s">
        <v>142</v>
      </c>
      <c r="BK256" s="171">
        <f t="shared" si="19"/>
        <v>0</v>
      </c>
      <c r="BL256" s="17" t="s">
        <v>212</v>
      </c>
      <c r="BM256" s="170" t="s">
        <v>391</v>
      </c>
    </row>
    <row r="257" spans="1:65" s="2" customFormat="1" ht="21.75" customHeight="1" x14ac:dyDescent="0.2">
      <c r="A257" s="32"/>
      <c r="B257" s="157"/>
      <c r="C257" s="158" t="s">
        <v>192</v>
      </c>
      <c r="D257" s="158" t="s">
        <v>137</v>
      </c>
      <c r="E257" s="159" t="s">
        <v>392</v>
      </c>
      <c r="F257" s="160" t="s">
        <v>393</v>
      </c>
      <c r="G257" s="161" t="s">
        <v>394</v>
      </c>
      <c r="H257" s="162">
        <v>1</v>
      </c>
      <c r="I257" s="163"/>
      <c r="J257" s="164">
        <f t="shared" si="1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11"/>
        <v>0</v>
      </c>
      <c r="Q257" s="168">
        <v>0</v>
      </c>
      <c r="R257" s="168">
        <f t="shared" si="12"/>
        <v>0</v>
      </c>
      <c r="S257" s="168">
        <v>0</v>
      </c>
      <c r="T257" s="169">
        <f t="shared" si="1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212</v>
      </c>
      <c r="AT257" s="170" t="s">
        <v>137</v>
      </c>
      <c r="AU257" s="170" t="s">
        <v>142</v>
      </c>
      <c r="AY257" s="17" t="s">
        <v>134</v>
      </c>
      <c r="BE257" s="171">
        <f t="shared" si="14"/>
        <v>0</v>
      </c>
      <c r="BF257" s="171">
        <f t="shared" si="15"/>
        <v>0</v>
      </c>
      <c r="BG257" s="171">
        <f t="shared" si="16"/>
        <v>0</v>
      </c>
      <c r="BH257" s="171">
        <f t="shared" si="17"/>
        <v>0</v>
      </c>
      <c r="BI257" s="171">
        <f t="shared" si="18"/>
        <v>0</v>
      </c>
      <c r="BJ257" s="17" t="s">
        <v>142</v>
      </c>
      <c r="BK257" s="171">
        <f t="shared" si="19"/>
        <v>0</v>
      </c>
      <c r="BL257" s="17" t="s">
        <v>212</v>
      </c>
      <c r="BM257" s="170" t="s">
        <v>395</v>
      </c>
    </row>
    <row r="258" spans="1:65" s="2" customFormat="1" ht="21.75" customHeight="1" x14ac:dyDescent="0.2">
      <c r="A258" s="32"/>
      <c r="B258" s="157"/>
      <c r="C258" s="158" t="s">
        <v>396</v>
      </c>
      <c r="D258" s="158" t="s">
        <v>137</v>
      </c>
      <c r="E258" s="159" t="s">
        <v>397</v>
      </c>
      <c r="F258" s="160" t="s">
        <v>398</v>
      </c>
      <c r="G258" s="161" t="s">
        <v>394</v>
      </c>
      <c r="H258" s="162">
        <v>1</v>
      </c>
      <c r="I258" s="163"/>
      <c r="J258" s="164">
        <f t="shared" si="1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11"/>
        <v>0</v>
      </c>
      <c r="Q258" s="168">
        <v>0</v>
      </c>
      <c r="R258" s="168">
        <f t="shared" si="12"/>
        <v>0</v>
      </c>
      <c r="S258" s="168">
        <v>0</v>
      </c>
      <c r="T258" s="169">
        <f t="shared" si="1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212</v>
      </c>
      <c r="AT258" s="170" t="s">
        <v>137</v>
      </c>
      <c r="AU258" s="170" t="s">
        <v>142</v>
      </c>
      <c r="AY258" s="17" t="s">
        <v>134</v>
      </c>
      <c r="BE258" s="171">
        <f t="shared" si="14"/>
        <v>0</v>
      </c>
      <c r="BF258" s="171">
        <f t="shared" si="15"/>
        <v>0</v>
      </c>
      <c r="BG258" s="171">
        <f t="shared" si="16"/>
        <v>0</v>
      </c>
      <c r="BH258" s="171">
        <f t="shared" si="17"/>
        <v>0</v>
      </c>
      <c r="BI258" s="171">
        <f t="shared" si="18"/>
        <v>0</v>
      </c>
      <c r="BJ258" s="17" t="s">
        <v>142</v>
      </c>
      <c r="BK258" s="171">
        <f t="shared" si="19"/>
        <v>0</v>
      </c>
      <c r="BL258" s="17" t="s">
        <v>212</v>
      </c>
      <c r="BM258" s="170" t="s">
        <v>399</v>
      </c>
    </row>
    <row r="259" spans="1:65" s="2" customFormat="1" ht="21.75" customHeight="1" x14ac:dyDescent="0.2">
      <c r="A259" s="32"/>
      <c r="B259" s="157"/>
      <c r="C259" s="158" t="s">
        <v>400</v>
      </c>
      <c r="D259" s="158" t="s">
        <v>137</v>
      </c>
      <c r="E259" s="159" t="s">
        <v>401</v>
      </c>
      <c r="F259" s="160" t="s">
        <v>402</v>
      </c>
      <c r="G259" s="161" t="s">
        <v>311</v>
      </c>
      <c r="H259" s="162">
        <v>20</v>
      </c>
      <c r="I259" s="163"/>
      <c r="J259" s="164">
        <f t="shared" si="1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11"/>
        <v>0</v>
      </c>
      <c r="Q259" s="168">
        <v>4.0000000000000002E-4</v>
      </c>
      <c r="R259" s="168">
        <f t="shared" si="12"/>
        <v>8.0000000000000002E-3</v>
      </c>
      <c r="S259" s="168">
        <v>0</v>
      </c>
      <c r="T259" s="169">
        <f t="shared" si="1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212</v>
      </c>
      <c r="AT259" s="170" t="s">
        <v>137</v>
      </c>
      <c r="AU259" s="170" t="s">
        <v>142</v>
      </c>
      <c r="AY259" s="17" t="s">
        <v>134</v>
      </c>
      <c r="BE259" s="171">
        <f t="shared" si="14"/>
        <v>0</v>
      </c>
      <c r="BF259" s="171">
        <f t="shared" si="15"/>
        <v>0</v>
      </c>
      <c r="BG259" s="171">
        <f t="shared" si="16"/>
        <v>0</v>
      </c>
      <c r="BH259" s="171">
        <f t="shared" si="17"/>
        <v>0</v>
      </c>
      <c r="BI259" s="171">
        <f t="shared" si="18"/>
        <v>0</v>
      </c>
      <c r="BJ259" s="17" t="s">
        <v>142</v>
      </c>
      <c r="BK259" s="171">
        <f t="shared" si="19"/>
        <v>0</v>
      </c>
      <c r="BL259" s="17" t="s">
        <v>212</v>
      </c>
      <c r="BM259" s="170" t="s">
        <v>403</v>
      </c>
    </row>
    <row r="260" spans="1:65" s="2" customFormat="1" ht="16.5" customHeight="1" x14ac:dyDescent="0.2">
      <c r="A260" s="32"/>
      <c r="B260" s="157"/>
      <c r="C260" s="158" t="s">
        <v>404</v>
      </c>
      <c r="D260" s="158" t="s">
        <v>137</v>
      </c>
      <c r="E260" s="159" t="s">
        <v>405</v>
      </c>
      <c r="F260" s="160" t="s">
        <v>406</v>
      </c>
      <c r="G260" s="161" t="s">
        <v>311</v>
      </c>
      <c r="H260" s="162">
        <v>20</v>
      </c>
      <c r="I260" s="163"/>
      <c r="J260" s="164">
        <f t="shared" si="1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11"/>
        <v>0</v>
      </c>
      <c r="Q260" s="168">
        <v>1.0000000000000001E-5</v>
      </c>
      <c r="R260" s="168">
        <f t="shared" si="12"/>
        <v>2.0000000000000001E-4</v>
      </c>
      <c r="S260" s="168">
        <v>0</v>
      </c>
      <c r="T260" s="169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212</v>
      </c>
      <c r="AT260" s="170" t="s">
        <v>137</v>
      </c>
      <c r="AU260" s="170" t="s">
        <v>142</v>
      </c>
      <c r="AY260" s="17" t="s">
        <v>134</v>
      </c>
      <c r="BE260" s="171">
        <f t="shared" si="14"/>
        <v>0</v>
      </c>
      <c r="BF260" s="171">
        <f t="shared" si="15"/>
        <v>0</v>
      </c>
      <c r="BG260" s="171">
        <f t="shared" si="16"/>
        <v>0</v>
      </c>
      <c r="BH260" s="171">
        <f t="shared" si="17"/>
        <v>0</v>
      </c>
      <c r="BI260" s="171">
        <f t="shared" si="18"/>
        <v>0</v>
      </c>
      <c r="BJ260" s="17" t="s">
        <v>142</v>
      </c>
      <c r="BK260" s="171">
        <f t="shared" si="19"/>
        <v>0</v>
      </c>
      <c r="BL260" s="17" t="s">
        <v>212</v>
      </c>
      <c r="BM260" s="170" t="s">
        <v>407</v>
      </c>
    </row>
    <row r="261" spans="1:65" s="2" customFormat="1" ht="21.75" customHeight="1" x14ac:dyDescent="0.2">
      <c r="A261" s="32"/>
      <c r="B261" s="157"/>
      <c r="C261" s="158" t="s">
        <v>408</v>
      </c>
      <c r="D261" s="158" t="s">
        <v>137</v>
      </c>
      <c r="E261" s="159" t="s">
        <v>409</v>
      </c>
      <c r="F261" s="160" t="s">
        <v>410</v>
      </c>
      <c r="G261" s="161" t="s">
        <v>245</v>
      </c>
      <c r="H261" s="162">
        <v>0.02</v>
      </c>
      <c r="I261" s="163"/>
      <c r="J261" s="164">
        <f t="shared" si="1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11"/>
        <v>0</v>
      </c>
      <c r="Q261" s="168">
        <v>0</v>
      </c>
      <c r="R261" s="168">
        <f t="shared" si="12"/>
        <v>0</v>
      </c>
      <c r="S261" s="168">
        <v>0</v>
      </c>
      <c r="T261" s="169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212</v>
      </c>
      <c r="AT261" s="170" t="s">
        <v>137</v>
      </c>
      <c r="AU261" s="170" t="s">
        <v>142</v>
      </c>
      <c r="AY261" s="17" t="s">
        <v>134</v>
      </c>
      <c r="BE261" s="171">
        <f t="shared" si="14"/>
        <v>0</v>
      </c>
      <c r="BF261" s="171">
        <f t="shared" si="15"/>
        <v>0</v>
      </c>
      <c r="BG261" s="171">
        <f t="shared" si="16"/>
        <v>0</v>
      </c>
      <c r="BH261" s="171">
        <f t="shared" si="17"/>
        <v>0</v>
      </c>
      <c r="BI261" s="171">
        <f t="shared" si="18"/>
        <v>0</v>
      </c>
      <c r="BJ261" s="17" t="s">
        <v>142</v>
      </c>
      <c r="BK261" s="171">
        <f t="shared" si="19"/>
        <v>0</v>
      </c>
      <c r="BL261" s="17" t="s">
        <v>212</v>
      </c>
      <c r="BM261" s="170" t="s">
        <v>411</v>
      </c>
    </row>
    <row r="262" spans="1:65" s="2" customFormat="1" ht="21.75" customHeight="1" x14ac:dyDescent="0.2">
      <c r="A262" s="32"/>
      <c r="B262" s="157"/>
      <c r="C262" s="158" t="s">
        <v>412</v>
      </c>
      <c r="D262" s="158" t="s">
        <v>137</v>
      </c>
      <c r="E262" s="159" t="s">
        <v>413</v>
      </c>
      <c r="F262" s="160" t="s">
        <v>414</v>
      </c>
      <c r="G262" s="161" t="s">
        <v>245</v>
      </c>
      <c r="H262" s="162">
        <v>0.02</v>
      </c>
      <c r="I262" s="163"/>
      <c r="J262" s="164">
        <f t="shared" si="1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11"/>
        <v>0</v>
      </c>
      <c r="Q262" s="168">
        <v>0</v>
      </c>
      <c r="R262" s="168">
        <f t="shared" si="12"/>
        <v>0</v>
      </c>
      <c r="S262" s="168">
        <v>0</v>
      </c>
      <c r="T262" s="169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212</v>
      </c>
      <c r="AT262" s="170" t="s">
        <v>137</v>
      </c>
      <c r="AU262" s="170" t="s">
        <v>142</v>
      </c>
      <c r="AY262" s="17" t="s">
        <v>134</v>
      </c>
      <c r="BE262" s="171">
        <f t="shared" si="14"/>
        <v>0</v>
      </c>
      <c r="BF262" s="171">
        <f t="shared" si="15"/>
        <v>0</v>
      </c>
      <c r="BG262" s="171">
        <f t="shared" si="16"/>
        <v>0</v>
      </c>
      <c r="BH262" s="171">
        <f t="shared" si="17"/>
        <v>0</v>
      </c>
      <c r="BI262" s="171">
        <f t="shared" si="18"/>
        <v>0</v>
      </c>
      <c r="BJ262" s="17" t="s">
        <v>142</v>
      </c>
      <c r="BK262" s="171">
        <f t="shared" si="19"/>
        <v>0</v>
      </c>
      <c r="BL262" s="17" t="s">
        <v>212</v>
      </c>
      <c r="BM262" s="170" t="s">
        <v>415</v>
      </c>
    </row>
    <row r="263" spans="1:65" s="12" customFormat="1" ht="22.9" customHeight="1" x14ac:dyDescent="0.2">
      <c r="B263" s="144"/>
      <c r="D263" s="145" t="s">
        <v>75</v>
      </c>
      <c r="E263" s="155" t="s">
        <v>416</v>
      </c>
      <c r="F263" s="155" t="s">
        <v>417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SUM(P264:P273)</f>
        <v>0</v>
      </c>
      <c r="Q263" s="150"/>
      <c r="R263" s="151">
        <f>SUM(R264:R273)</f>
        <v>1.3789999999999998E-2</v>
      </c>
      <c r="S263" s="150"/>
      <c r="T263" s="152">
        <f>SUM(T264:T273)</f>
        <v>2.9399999999999999E-3</v>
      </c>
      <c r="AR263" s="145" t="s">
        <v>142</v>
      </c>
      <c r="AT263" s="153" t="s">
        <v>75</v>
      </c>
      <c r="AU263" s="153" t="s">
        <v>84</v>
      </c>
      <c r="AY263" s="145" t="s">
        <v>134</v>
      </c>
      <c r="BK263" s="154">
        <f>SUM(BK264:BK273)</f>
        <v>0</v>
      </c>
    </row>
    <row r="264" spans="1:65" s="2" customFormat="1" ht="16.5" customHeight="1" x14ac:dyDescent="0.2">
      <c r="A264" s="32"/>
      <c r="B264" s="157"/>
      <c r="C264" s="158">
        <v>56</v>
      </c>
      <c r="D264" s="158" t="s">
        <v>137</v>
      </c>
      <c r="E264" s="159" t="s">
        <v>418</v>
      </c>
      <c r="F264" s="160" t="s">
        <v>419</v>
      </c>
      <c r="G264" s="161" t="s">
        <v>202</v>
      </c>
      <c r="H264" s="162">
        <v>6</v>
      </c>
      <c r="I264" s="163"/>
      <c r="J264" s="164">
        <f t="shared" ref="J264:J273" si="2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73" si="21">O264*H264</f>
        <v>0</v>
      </c>
      <c r="Q264" s="168">
        <v>0</v>
      </c>
      <c r="R264" s="168">
        <f t="shared" ref="R264:R273" si="22">Q264*H264</f>
        <v>0</v>
      </c>
      <c r="S264" s="168">
        <v>4.8999999999999998E-4</v>
      </c>
      <c r="T264" s="169">
        <f t="shared" ref="T264:T273" si="23">S264*H264</f>
        <v>2.9399999999999999E-3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212</v>
      </c>
      <c r="AT264" s="170" t="s">
        <v>137</v>
      </c>
      <c r="AU264" s="170" t="s">
        <v>142</v>
      </c>
      <c r="AY264" s="17" t="s">
        <v>134</v>
      </c>
      <c r="BE264" s="171">
        <f t="shared" ref="BE264:BE273" si="24">IF(N264="základní",J264,0)</f>
        <v>0</v>
      </c>
      <c r="BF264" s="171">
        <f t="shared" ref="BF264:BF273" si="25">IF(N264="snížená",J264,0)</f>
        <v>0</v>
      </c>
      <c r="BG264" s="171">
        <f t="shared" ref="BG264:BG273" si="26">IF(N264="zákl. přenesená",J264,0)</f>
        <v>0</v>
      </c>
      <c r="BH264" s="171">
        <f t="shared" ref="BH264:BH273" si="27">IF(N264="sníž. přenesená",J264,0)</f>
        <v>0</v>
      </c>
      <c r="BI264" s="171">
        <f t="shared" ref="BI264:BI273" si="28">IF(N264="nulová",J264,0)</f>
        <v>0</v>
      </c>
      <c r="BJ264" s="17" t="s">
        <v>142</v>
      </c>
      <c r="BK264" s="171">
        <f t="shared" ref="BK264:BK273" si="29">ROUND(I264*H264,2)</f>
        <v>0</v>
      </c>
      <c r="BL264" s="17" t="s">
        <v>212</v>
      </c>
      <c r="BM264" s="170" t="s">
        <v>420</v>
      </c>
    </row>
    <row r="265" spans="1:65" s="2" customFormat="1" ht="16.5" customHeight="1" x14ac:dyDescent="0.2">
      <c r="A265" s="32"/>
      <c r="B265" s="157"/>
      <c r="C265" s="158">
        <v>57</v>
      </c>
      <c r="D265" s="158" t="s">
        <v>137</v>
      </c>
      <c r="E265" s="159" t="s">
        <v>421</v>
      </c>
      <c r="F265" s="160" t="s">
        <v>422</v>
      </c>
      <c r="G265" s="161" t="s">
        <v>394</v>
      </c>
      <c r="H265" s="162">
        <v>6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1.89E-3</v>
      </c>
      <c r="R265" s="168">
        <f t="shared" si="22"/>
        <v>1.1339999999999999E-2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212</v>
      </c>
      <c r="AT265" s="170" t="s">
        <v>137</v>
      </c>
      <c r="AU265" s="170" t="s">
        <v>142</v>
      </c>
      <c r="AY265" s="17" t="s">
        <v>134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142</v>
      </c>
      <c r="BK265" s="171">
        <f t="shared" si="29"/>
        <v>0</v>
      </c>
      <c r="BL265" s="17" t="s">
        <v>212</v>
      </c>
      <c r="BM265" s="170" t="s">
        <v>423</v>
      </c>
    </row>
    <row r="266" spans="1:65" s="2" customFormat="1" ht="21.75" customHeight="1" x14ac:dyDescent="0.2">
      <c r="A266" s="32"/>
      <c r="B266" s="157"/>
      <c r="C266" s="158">
        <v>58</v>
      </c>
      <c r="D266" s="158" t="s">
        <v>137</v>
      </c>
      <c r="E266" s="159" t="s">
        <v>424</v>
      </c>
      <c r="F266" s="160" t="s">
        <v>425</v>
      </c>
      <c r="G266" s="161" t="s">
        <v>202</v>
      </c>
      <c r="H266" s="162">
        <v>1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1.2800000000000001E-3</v>
      </c>
      <c r="R266" s="168">
        <f t="shared" si="22"/>
        <v>1.2800000000000001E-3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212</v>
      </c>
      <c r="AT266" s="170" t="s">
        <v>137</v>
      </c>
      <c r="AU266" s="170" t="s">
        <v>142</v>
      </c>
      <c r="AY266" s="17" t="s">
        <v>134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142</v>
      </c>
      <c r="BK266" s="171">
        <f t="shared" si="29"/>
        <v>0</v>
      </c>
      <c r="BL266" s="17" t="s">
        <v>212</v>
      </c>
      <c r="BM266" s="170" t="s">
        <v>426</v>
      </c>
    </row>
    <row r="267" spans="1:65" s="2" customFormat="1" ht="16.5" customHeight="1" x14ac:dyDescent="0.2">
      <c r="A267" s="32"/>
      <c r="B267" s="157"/>
      <c r="C267" s="158">
        <v>59</v>
      </c>
      <c r="D267" s="158" t="s">
        <v>137</v>
      </c>
      <c r="E267" s="159" t="s">
        <v>427</v>
      </c>
      <c r="F267" s="160" t="s">
        <v>428</v>
      </c>
      <c r="G267" s="161" t="s">
        <v>202</v>
      </c>
      <c r="H267" s="162">
        <v>3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1.3999999999999999E-4</v>
      </c>
      <c r="R267" s="168">
        <f t="shared" si="22"/>
        <v>4.1999999999999996E-4</v>
      </c>
      <c r="S267" s="168">
        <v>0</v>
      </c>
      <c r="T267" s="169">
        <f t="shared" si="2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212</v>
      </c>
      <c r="AT267" s="170" t="s">
        <v>137</v>
      </c>
      <c r="AU267" s="170" t="s">
        <v>142</v>
      </c>
      <c r="AY267" s="17" t="s">
        <v>134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142</v>
      </c>
      <c r="BK267" s="171">
        <f t="shared" si="29"/>
        <v>0</v>
      </c>
      <c r="BL267" s="17" t="s">
        <v>212</v>
      </c>
      <c r="BM267" s="170" t="s">
        <v>429</v>
      </c>
    </row>
    <row r="268" spans="1:65" s="2" customFormat="1" ht="21.75" customHeight="1" x14ac:dyDescent="0.2">
      <c r="A268" s="32"/>
      <c r="B268" s="157"/>
      <c r="C268" s="158">
        <v>60</v>
      </c>
      <c r="D268" s="196" t="s">
        <v>205</v>
      </c>
      <c r="E268" s="197" t="s">
        <v>430</v>
      </c>
      <c r="F268" s="198" t="s">
        <v>431</v>
      </c>
      <c r="G268" s="199" t="s">
        <v>202</v>
      </c>
      <c r="H268" s="200">
        <v>1</v>
      </c>
      <c r="I268" s="201"/>
      <c r="J268" s="202">
        <f t="shared" si="20"/>
        <v>0</v>
      </c>
      <c r="K268" s="203"/>
      <c r="L268" s="204"/>
      <c r="M268" s="205" t="s">
        <v>1</v>
      </c>
      <c r="N268" s="206" t="s">
        <v>42</v>
      </c>
      <c r="O268" s="58"/>
      <c r="P268" s="168">
        <f t="shared" si="21"/>
        <v>0</v>
      </c>
      <c r="Q268" s="168">
        <v>4.4000000000000002E-4</v>
      </c>
      <c r="R268" s="168">
        <f t="shared" si="22"/>
        <v>4.4000000000000002E-4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300</v>
      </c>
      <c r="AT268" s="170" t="s">
        <v>205</v>
      </c>
      <c r="AU268" s="170" t="s">
        <v>142</v>
      </c>
      <c r="AY268" s="17" t="s">
        <v>134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142</v>
      </c>
      <c r="BK268" s="171">
        <f t="shared" si="29"/>
        <v>0</v>
      </c>
      <c r="BL268" s="17" t="s">
        <v>212</v>
      </c>
      <c r="BM268" s="170" t="s">
        <v>432</v>
      </c>
    </row>
    <row r="269" spans="1:65" s="2" customFormat="1" ht="21.75" customHeight="1" x14ac:dyDescent="0.2">
      <c r="A269" s="32"/>
      <c r="B269" s="157"/>
      <c r="C269" s="158">
        <v>61</v>
      </c>
      <c r="D269" s="196" t="s">
        <v>205</v>
      </c>
      <c r="E269" s="197" t="s">
        <v>433</v>
      </c>
      <c r="F269" s="198" t="s">
        <v>434</v>
      </c>
      <c r="G269" s="199" t="s">
        <v>202</v>
      </c>
      <c r="H269" s="200">
        <v>1</v>
      </c>
      <c r="I269" s="201"/>
      <c r="J269" s="202">
        <f t="shared" si="2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21"/>
        <v>0</v>
      </c>
      <c r="Q269" s="168">
        <v>0</v>
      </c>
      <c r="R269" s="168">
        <f t="shared" si="22"/>
        <v>0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300</v>
      </c>
      <c r="AT269" s="170" t="s">
        <v>205</v>
      </c>
      <c r="AU269" s="170" t="s">
        <v>142</v>
      </c>
      <c r="AY269" s="17" t="s">
        <v>134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142</v>
      </c>
      <c r="BK269" s="171">
        <f t="shared" si="29"/>
        <v>0</v>
      </c>
      <c r="BL269" s="17" t="s">
        <v>212</v>
      </c>
      <c r="BM269" s="170" t="s">
        <v>435</v>
      </c>
    </row>
    <row r="270" spans="1:65" s="2" customFormat="1" ht="16.5" customHeight="1" x14ac:dyDescent="0.2">
      <c r="A270" s="32"/>
      <c r="B270" s="157"/>
      <c r="C270" s="158">
        <v>62</v>
      </c>
      <c r="D270" s="158" t="s">
        <v>137</v>
      </c>
      <c r="E270" s="159" t="s">
        <v>436</v>
      </c>
      <c r="F270" s="160" t="s">
        <v>437</v>
      </c>
      <c r="G270" s="161" t="s">
        <v>202</v>
      </c>
      <c r="H270" s="162">
        <v>1</v>
      </c>
      <c r="I270" s="163"/>
      <c r="J270" s="164">
        <f t="shared" si="2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21"/>
        <v>0</v>
      </c>
      <c r="Q270" s="168">
        <v>3.1E-4</v>
      </c>
      <c r="R270" s="168">
        <f t="shared" si="22"/>
        <v>3.1E-4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212</v>
      </c>
      <c r="AT270" s="170" t="s">
        <v>137</v>
      </c>
      <c r="AU270" s="170" t="s">
        <v>142</v>
      </c>
      <c r="AY270" s="17" t="s">
        <v>134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142</v>
      </c>
      <c r="BK270" s="171">
        <f t="shared" si="29"/>
        <v>0</v>
      </c>
      <c r="BL270" s="17" t="s">
        <v>212</v>
      </c>
      <c r="BM270" s="170" t="s">
        <v>438</v>
      </c>
    </row>
    <row r="271" spans="1:65" s="2" customFormat="1" ht="21.75" customHeight="1" x14ac:dyDescent="0.2">
      <c r="A271" s="32"/>
      <c r="B271" s="157"/>
      <c r="C271" s="158">
        <v>63</v>
      </c>
      <c r="D271" s="158" t="s">
        <v>137</v>
      </c>
      <c r="E271" s="159" t="s">
        <v>439</v>
      </c>
      <c r="F271" s="160" t="s">
        <v>440</v>
      </c>
      <c r="G271" s="161" t="s">
        <v>245</v>
      </c>
      <c r="H271" s="162">
        <v>6.5000000000000002E-2</v>
      </c>
      <c r="I271" s="163"/>
      <c r="J271" s="164">
        <f t="shared" si="2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212</v>
      </c>
      <c r="AT271" s="170" t="s">
        <v>137</v>
      </c>
      <c r="AU271" s="170" t="s">
        <v>142</v>
      </c>
      <c r="AY271" s="17" t="s">
        <v>134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142</v>
      </c>
      <c r="BK271" s="171">
        <f t="shared" si="29"/>
        <v>0</v>
      </c>
      <c r="BL271" s="17" t="s">
        <v>212</v>
      </c>
      <c r="BM271" s="170" t="s">
        <v>441</v>
      </c>
    </row>
    <row r="272" spans="1:65" s="2" customFormat="1" ht="21.75" customHeight="1" x14ac:dyDescent="0.2">
      <c r="A272" s="32"/>
      <c r="B272" s="157"/>
      <c r="C272" s="158">
        <v>64</v>
      </c>
      <c r="D272" s="158" t="s">
        <v>137</v>
      </c>
      <c r="E272" s="159" t="s">
        <v>442</v>
      </c>
      <c r="F272" s="160" t="s">
        <v>443</v>
      </c>
      <c r="G272" s="161" t="s">
        <v>245</v>
      </c>
      <c r="H272" s="162">
        <v>6.5000000000000002E-2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0</v>
      </c>
      <c r="R272" s="168">
        <f t="shared" si="22"/>
        <v>0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212</v>
      </c>
      <c r="AT272" s="170" t="s">
        <v>137</v>
      </c>
      <c r="AU272" s="170" t="s">
        <v>142</v>
      </c>
      <c r="AY272" s="17" t="s">
        <v>134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142</v>
      </c>
      <c r="BK272" s="171">
        <f t="shared" si="29"/>
        <v>0</v>
      </c>
      <c r="BL272" s="17" t="s">
        <v>212</v>
      </c>
      <c r="BM272" s="170" t="s">
        <v>444</v>
      </c>
    </row>
    <row r="273" spans="1:65" s="2" customFormat="1" ht="33" customHeight="1" x14ac:dyDescent="0.2">
      <c r="A273" s="32"/>
      <c r="B273" s="157"/>
      <c r="C273" s="158">
        <v>65</v>
      </c>
      <c r="D273" s="158" t="s">
        <v>137</v>
      </c>
      <c r="E273" s="159" t="s">
        <v>445</v>
      </c>
      <c r="F273" s="160" t="s">
        <v>446</v>
      </c>
      <c r="G273" s="161" t="s">
        <v>447</v>
      </c>
      <c r="H273" s="162">
        <v>1</v>
      </c>
      <c r="I273" s="163"/>
      <c r="J273" s="164">
        <f t="shared" si="2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21"/>
        <v>0</v>
      </c>
      <c r="Q273" s="168">
        <v>0</v>
      </c>
      <c r="R273" s="168">
        <f t="shared" si="22"/>
        <v>0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212</v>
      </c>
      <c r="AT273" s="170" t="s">
        <v>137</v>
      </c>
      <c r="AU273" s="170" t="s">
        <v>142</v>
      </c>
      <c r="AY273" s="17" t="s">
        <v>134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142</v>
      </c>
      <c r="BK273" s="171">
        <f t="shared" si="29"/>
        <v>0</v>
      </c>
      <c r="BL273" s="17" t="s">
        <v>212</v>
      </c>
      <c r="BM273" s="170" t="s">
        <v>448</v>
      </c>
    </row>
    <row r="274" spans="1:65" s="12" customFormat="1" ht="22.9" customHeight="1" x14ac:dyDescent="0.2">
      <c r="B274" s="144"/>
      <c r="D274" s="145" t="s">
        <v>75</v>
      </c>
      <c r="E274" s="155" t="s">
        <v>449</v>
      </c>
      <c r="F274" s="155" t="s">
        <v>450</v>
      </c>
      <c r="I274" s="147"/>
      <c r="J274" s="156">
        <f>BK274</f>
        <v>0</v>
      </c>
      <c r="L274" s="144"/>
      <c r="M274" s="149"/>
      <c r="N274" s="150"/>
      <c r="O274" s="150"/>
      <c r="P274" s="151">
        <f>SUM(P275:P277)</f>
        <v>0</v>
      </c>
      <c r="Q274" s="150"/>
      <c r="R274" s="151">
        <f>SUM(R275:R277)</f>
        <v>1.2E-2</v>
      </c>
      <c r="S274" s="150"/>
      <c r="T274" s="152">
        <f>SUM(T275:T277)</f>
        <v>0</v>
      </c>
      <c r="AR274" s="145" t="s">
        <v>142</v>
      </c>
      <c r="AT274" s="153" t="s">
        <v>75</v>
      </c>
      <c r="AU274" s="153" t="s">
        <v>84</v>
      </c>
      <c r="AY274" s="145" t="s">
        <v>134</v>
      </c>
      <c r="BK274" s="154">
        <f>SUM(BK275:BK277)</f>
        <v>0</v>
      </c>
    </row>
    <row r="275" spans="1:65" s="2" customFormat="1" ht="21.75" customHeight="1" x14ac:dyDescent="0.2">
      <c r="A275" s="32"/>
      <c r="B275" s="157"/>
      <c r="C275" s="158">
        <v>66</v>
      </c>
      <c r="D275" s="158" t="s">
        <v>137</v>
      </c>
      <c r="E275" s="159" t="s">
        <v>451</v>
      </c>
      <c r="F275" s="160" t="s">
        <v>452</v>
      </c>
      <c r="G275" s="161" t="s">
        <v>394</v>
      </c>
      <c r="H275" s="162">
        <v>1</v>
      </c>
      <c r="I275" s="163"/>
      <c r="J275" s="164">
        <f>ROUND(I275*H275,2)</f>
        <v>0</v>
      </c>
      <c r="K275" s="165"/>
      <c r="L275" s="33"/>
      <c r="M275" s="166" t="s">
        <v>1</v>
      </c>
      <c r="N275" s="167" t="s">
        <v>42</v>
      </c>
      <c r="O275" s="58"/>
      <c r="P275" s="168">
        <f>O275*H275</f>
        <v>0</v>
      </c>
      <c r="Q275" s="168">
        <v>1.2E-2</v>
      </c>
      <c r="R275" s="168">
        <f>Q275*H275</f>
        <v>1.2E-2</v>
      </c>
      <c r="S275" s="168">
        <v>0</v>
      </c>
      <c r="T275" s="16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212</v>
      </c>
      <c r="AT275" s="170" t="s">
        <v>137</v>
      </c>
      <c r="AU275" s="170" t="s">
        <v>142</v>
      </c>
      <c r="AY275" s="17" t="s">
        <v>134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7" t="s">
        <v>142</v>
      </c>
      <c r="BK275" s="171">
        <f>ROUND(I275*H275,2)</f>
        <v>0</v>
      </c>
      <c r="BL275" s="17" t="s">
        <v>212</v>
      </c>
      <c r="BM275" s="170" t="s">
        <v>453</v>
      </c>
    </row>
    <row r="276" spans="1:65" s="2" customFormat="1" ht="21.75" customHeight="1" x14ac:dyDescent="0.2">
      <c r="A276" s="32"/>
      <c r="B276" s="157"/>
      <c r="C276" s="158">
        <v>67</v>
      </c>
      <c r="D276" s="158" t="s">
        <v>137</v>
      </c>
      <c r="E276" s="159" t="s">
        <v>454</v>
      </c>
      <c r="F276" s="160" t="s">
        <v>455</v>
      </c>
      <c r="G276" s="161" t="s">
        <v>245</v>
      </c>
      <c r="H276" s="162">
        <v>1.2E-2</v>
      </c>
      <c r="I276" s="163"/>
      <c r="J276" s="164">
        <f>ROUND(I276*H276,2)</f>
        <v>0</v>
      </c>
      <c r="K276" s="165"/>
      <c r="L276" s="33"/>
      <c r="M276" s="166" t="s">
        <v>1</v>
      </c>
      <c r="N276" s="167" t="s">
        <v>42</v>
      </c>
      <c r="O276" s="58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212</v>
      </c>
      <c r="AT276" s="170" t="s">
        <v>137</v>
      </c>
      <c r="AU276" s="170" t="s">
        <v>142</v>
      </c>
      <c r="AY276" s="17" t="s">
        <v>134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7" t="s">
        <v>142</v>
      </c>
      <c r="BK276" s="171">
        <f>ROUND(I276*H276,2)</f>
        <v>0</v>
      </c>
      <c r="BL276" s="17" t="s">
        <v>212</v>
      </c>
      <c r="BM276" s="170" t="s">
        <v>456</v>
      </c>
    </row>
    <row r="277" spans="1:65" s="2" customFormat="1" ht="21.75" customHeight="1" x14ac:dyDescent="0.2">
      <c r="A277" s="32"/>
      <c r="B277" s="157"/>
      <c r="C277" s="158">
        <v>68</v>
      </c>
      <c r="D277" s="158" t="s">
        <v>137</v>
      </c>
      <c r="E277" s="159" t="s">
        <v>457</v>
      </c>
      <c r="F277" s="160" t="s">
        <v>458</v>
      </c>
      <c r="G277" s="161" t="s">
        <v>245</v>
      </c>
      <c r="H277" s="162">
        <v>1.2E-2</v>
      </c>
      <c r="I277" s="163"/>
      <c r="J277" s="164">
        <f>ROUND(I277*H277,2)</f>
        <v>0</v>
      </c>
      <c r="K277" s="165"/>
      <c r="L277" s="33"/>
      <c r="M277" s="166" t="s">
        <v>1</v>
      </c>
      <c r="N277" s="167" t="s">
        <v>42</v>
      </c>
      <c r="O277" s="58"/>
      <c r="P277" s="168">
        <f>O277*H277</f>
        <v>0</v>
      </c>
      <c r="Q277" s="168">
        <v>0</v>
      </c>
      <c r="R277" s="168">
        <f>Q277*H277</f>
        <v>0</v>
      </c>
      <c r="S277" s="168">
        <v>0</v>
      </c>
      <c r="T277" s="16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212</v>
      </c>
      <c r="AT277" s="170" t="s">
        <v>137</v>
      </c>
      <c r="AU277" s="170" t="s">
        <v>142</v>
      </c>
      <c r="AY277" s="17" t="s">
        <v>134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7" t="s">
        <v>142</v>
      </c>
      <c r="BK277" s="171">
        <f>ROUND(I277*H277,2)</f>
        <v>0</v>
      </c>
      <c r="BL277" s="17" t="s">
        <v>212</v>
      </c>
      <c r="BM277" s="170" t="s">
        <v>459</v>
      </c>
    </row>
    <row r="278" spans="1:65" s="12" customFormat="1" ht="22.9" customHeight="1" x14ac:dyDescent="0.2">
      <c r="B278" s="144"/>
      <c r="D278" s="145" t="s">
        <v>75</v>
      </c>
      <c r="E278" s="155" t="s">
        <v>460</v>
      </c>
      <c r="F278" s="155" t="s">
        <v>461</v>
      </c>
      <c r="I278" s="147"/>
      <c r="J278" s="156">
        <f>BK278</f>
        <v>0</v>
      </c>
      <c r="L278" s="144"/>
      <c r="M278" s="149"/>
      <c r="N278" s="150"/>
      <c r="O278" s="150"/>
      <c r="P278" s="151">
        <f>SUM(P279:P298)</f>
        <v>0</v>
      </c>
      <c r="Q278" s="150"/>
      <c r="R278" s="151">
        <f>SUM(R279:R298)</f>
        <v>7.5899999999999995E-2</v>
      </c>
      <c r="S278" s="150"/>
      <c r="T278" s="152">
        <f>SUM(T279:T298)</f>
        <v>5.7250000000000002E-2</v>
      </c>
      <c r="AR278" s="145" t="s">
        <v>142</v>
      </c>
      <c r="AT278" s="153" t="s">
        <v>75</v>
      </c>
      <c r="AU278" s="153" t="s">
        <v>84</v>
      </c>
      <c r="AY278" s="145" t="s">
        <v>134</v>
      </c>
      <c r="BK278" s="154">
        <f>SUM(BK279:BK298)</f>
        <v>0</v>
      </c>
    </row>
    <row r="279" spans="1:65" s="2" customFormat="1" ht="16.5" customHeight="1" x14ac:dyDescent="0.2">
      <c r="A279" s="32"/>
      <c r="B279" s="157"/>
      <c r="C279" s="158">
        <v>69</v>
      </c>
      <c r="D279" s="158" t="s">
        <v>137</v>
      </c>
      <c r="E279" s="159" t="s">
        <v>462</v>
      </c>
      <c r="F279" s="160" t="s">
        <v>463</v>
      </c>
      <c r="G279" s="161" t="s">
        <v>202</v>
      </c>
      <c r="H279" s="162">
        <v>1</v>
      </c>
      <c r="I279" s="163"/>
      <c r="J279" s="164">
        <f t="shared" ref="J279:J298" si="30"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ref="P279:P298" si="31">O279*H279</f>
        <v>0</v>
      </c>
      <c r="Q279" s="168">
        <v>1.7700000000000001E-3</v>
      </c>
      <c r="R279" s="168">
        <f t="shared" ref="R279:R298" si="32">Q279*H279</f>
        <v>1.7700000000000001E-3</v>
      </c>
      <c r="S279" s="168">
        <v>5.7250000000000002E-2</v>
      </c>
      <c r="T279" s="169">
        <f t="shared" ref="T279:T298" si="33">S279*H279</f>
        <v>5.7250000000000002E-2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212</v>
      </c>
      <c r="AT279" s="170" t="s">
        <v>137</v>
      </c>
      <c r="AU279" s="170" t="s">
        <v>142</v>
      </c>
      <c r="AY279" s="17" t="s">
        <v>134</v>
      </c>
      <c r="BE279" s="171">
        <f t="shared" ref="BE279:BE298" si="34">IF(N279="základní",J279,0)</f>
        <v>0</v>
      </c>
      <c r="BF279" s="171">
        <f t="shared" ref="BF279:BF298" si="35">IF(N279="snížená",J279,0)</f>
        <v>0</v>
      </c>
      <c r="BG279" s="171">
        <f t="shared" ref="BG279:BG298" si="36">IF(N279="zákl. přenesená",J279,0)</f>
        <v>0</v>
      </c>
      <c r="BH279" s="171">
        <f t="shared" ref="BH279:BH298" si="37">IF(N279="sníž. přenesená",J279,0)</f>
        <v>0</v>
      </c>
      <c r="BI279" s="171">
        <f t="shared" ref="BI279:BI298" si="38">IF(N279="nulová",J279,0)</f>
        <v>0</v>
      </c>
      <c r="BJ279" s="17" t="s">
        <v>142</v>
      </c>
      <c r="BK279" s="171">
        <f t="shared" ref="BK279:BK298" si="39">ROUND(I279*H279,2)</f>
        <v>0</v>
      </c>
      <c r="BL279" s="17" t="s">
        <v>212</v>
      </c>
      <c r="BM279" s="170" t="s">
        <v>464</v>
      </c>
    </row>
    <row r="280" spans="1:65" s="2" customFormat="1" ht="16.5" customHeight="1" x14ac:dyDescent="0.2">
      <c r="A280" s="32"/>
      <c r="B280" s="157"/>
      <c r="C280" s="158">
        <v>70</v>
      </c>
      <c r="D280" s="196" t="s">
        <v>205</v>
      </c>
      <c r="E280" s="197" t="s">
        <v>465</v>
      </c>
      <c r="F280" s="198" t="s">
        <v>754</v>
      </c>
      <c r="G280" s="199" t="s">
        <v>202</v>
      </c>
      <c r="H280" s="200">
        <v>1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3.5999999999999997E-2</v>
      </c>
      <c r="R280" s="168">
        <f t="shared" si="32"/>
        <v>3.5999999999999997E-2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300</v>
      </c>
      <c r="AT280" s="170" t="s">
        <v>205</v>
      </c>
      <c r="AU280" s="170" t="s">
        <v>142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142</v>
      </c>
      <c r="BK280" s="171">
        <f t="shared" si="39"/>
        <v>0</v>
      </c>
      <c r="BL280" s="17" t="s">
        <v>212</v>
      </c>
      <c r="BM280" s="170" t="s">
        <v>466</v>
      </c>
    </row>
    <row r="281" spans="1:65" s="2" customFormat="1" ht="16.5" customHeight="1" x14ac:dyDescent="0.2">
      <c r="A281" s="32"/>
      <c r="B281" s="157"/>
      <c r="C281" s="158">
        <v>71</v>
      </c>
      <c r="D281" s="158" t="s">
        <v>137</v>
      </c>
      <c r="E281" s="159" t="s">
        <v>467</v>
      </c>
      <c r="F281" s="160" t="s">
        <v>468</v>
      </c>
      <c r="G281" s="161" t="s">
        <v>202</v>
      </c>
      <c r="H281" s="162">
        <v>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212</v>
      </c>
      <c r="AT281" s="170" t="s">
        <v>137</v>
      </c>
      <c r="AU281" s="170" t="s">
        <v>142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142</v>
      </c>
      <c r="BK281" s="171">
        <f t="shared" si="39"/>
        <v>0</v>
      </c>
      <c r="BL281" s="17" t="s">
        <v>212</v>
      </c>
      <c r="BM281" s="170" t="s">
        <v>469</v>
      </c>
    </row>
    <row r="282" spans="1:65" s="2" customFormat="1" ht="21.75" customHeight="1" x14ac:dyDescent="0.2">
      <c r="A282" s="32"/>
      <c r="B282" s="157"/>
      <c r="C282" s="158">
        <v>72</v>
      </c>
      <c r="D282" s="196" t="s">
        <v>205</v>
      </c>
      <c r="E282" s="197" t="s">
        <v>470</v>
      </c>
      <c r="F282" s="198" t="s">
        <v>471</v>
      </c>
      <c r="G282" s="199" t="s">
        <v>202</v>
      </c>
      <c r="H282" s="200">
        <v>2</v>
      </c>
      <c r="I282" s="201"/>
      <c r="J282" s="202">
        <f t="shared" si="30"/>
        <v>0</v>
      </c>
      <c r="K282" s="203"/>
      <c r="L282" s="204"/>
      <c r="M282" s="205" t="s">
        <v>1</v>
      </c>
      <c r="N282" s="206" t="s">
        <v>42</v>
      </c>
      <c r="O282" s="58"/>
      <c r="P282" s="168">
        <f t="shared" si="31"/>
        <v>0</v>
      </c>
      <c r="Q282" s="168">
        <v>2.0000000000000002E-5</v>
      </c>
      <c r="R282" s="168">
        <f t="shared" si="32"/>
        <v>4.0000000000000003E-5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300</v>
      </c>
      <c r="AT282" s="170" t="s">
        <v>205</v>
      </c>
      <c r="AU282" s="170" t="s">
        <v>142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142</v>
      </c>
      <c r="BK282" s="171">
        <f t="shared" si="39"/>
        <v>0</v>
      </c>
      <c r="BL282" s="17" t="s">
        <v>212</v>
      </c>
      <c r="BM282" s="170" t="s">
        <v>472</v>
      </c>
    </row>
    <row r="283" spans="1:65" s="2" customFormat="1" ht="21.75" customHeight="1" x14ac:dyDescent="0.2">
      <c r="A283" s="32"/>
      <c r="B283" s="157"/>
      <c r="C283" s="158">
        <v>73</v>
      </c>
      <c r="D283" s="158" t="s">
        <v>137</v>
      </c>
      <c r="E283" s="159" t="s">
        <v>473</v>
      </c>
      <c r="F283" s="160" t="s">
        <v>474</v>
      </c>
      <c r="G283" s="161" t="s">
        <v>311</v>
      </c>
      <c r="H283" s="162">
        <v>90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212</v>
      </c>
      <c r="AT283" s="170" t="s">
        <v>137</v>
      </c>
      <c r="AU283" s="170" t="s">
        <v>142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142</v>
      </c>
      <c r="BK283" s="171">
        <f t="shared" si="39"/>
        <v>0</v>
      </c>
      <c r="BL283" s="17" t="s">
        <v>212</v>
      </c>
      <c r="BM283" s="170" t="s">
        <v>475</v>
      </c>
    </row>
    <row r="284" spans="1:65" s="2" customFormat="1" ht="16.5" customHeight="1" x14ac:dyDescent="0.2">
      <c r="A284" s="32"/>
      <c r="B284" s="157"/>
      <c r="C284" s="158">
        <v>74</v>
      </c>
      <c r="D284" s="196" t="s">
        <v>205</v>
      </c>
      <c r="E284" s="197" t="s">
        <v>476</v>
      </c>
      <c r="F284" s="198" t="s">
        <v>477</v>
      </c>
      <c r="G284" s="199" t="s">
        <v>311</v>
      </c>
      <c r="H284" s="200">
        <v>50</v>
      </c>
      <c r="I284" s="201"/>
      <c r="J284" s="202">
        <f t="shared" si="30"/>
        <v>0</v>
      </c>
      <c r="K284" s="203"/>
      <c r="L284" s="204"/>
      <c r="M284" s="205" t="s">
        <v>1</v>
      </c>
      <c r="N284" s="206" t="s">
        <v>42</v>
      </c>
      <c r="O284" s="58"/>
      <c r="P284" s="168">
        <f t="shared" si="31"/>
        <v>0</v>
      </c>
      <c r="Q284" s="168">
        <v>1.7000000000000001E-4</v>
      </c>
      <c r="R284" s="168">
        <f t="shared" si="32"/>
        <v>8.5000000000000006E-3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300</v>
      </c>
      <c r="AT284" s="170" t="s">
        <v>205</v>
      </c>
      <c r="AU284" s="170" t="s">
        <v>142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142</v>
      </c>
      <c r="BK284" s="171">
        <f t="shared" si="39"/>
        <v>0</v>
      </c>
      <c r="BL284" s="17" t="s">
        <v>212</v>
      </c>
      <c r="BM284" s="170" t="s">
        <v>478</v>
      </c>
    </row>
    <row r="285" spans="1:65" s="2" customFormat="1" ht="16.5" customHeight="1" x14ac:dyDescent="0.2">
      <c r="A285" s="32"/>
      <c r="B285" s="157"/>
      <c r="C285" s="158">
        <v>75</v>
      </c>
      <c r="D285" s="196" t="s">
        <v>205</v>
      </c>
      <c r="E285" s="197" t="s">
        <v>479</v>
      </c>
      <c r="F285" s="198" t="s">
        <v>480</v>
      </c>
      <c r="G285" s="199" t="s">
        <v>311</v>
      </c>
      <c r="H285" s="200">
        <v>5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2.7999999999999998E-4</v>
      </c>
      <c r="R285" s="168">
        <f t="shared" si="32"/>
        <v>1.3999999999999998E-3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300</v>
      </c>
      <c r="AT285" s="170" t="s">
        <v>205</v>
      </c>
      <c r="AU285" s="170" t="s">
        <v>142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142</v>
      </c>
      <c r="BK285" s="171">
        <f t="shared" si="39"/>
        <v>0</v>
      </c>
      <c r="BL285" s="17" t="s">
        <v>212</v>
      </c>
      <c r="BM285" s="170" t="s">
        <v>481</v>
      </c>
    </row>
    <row r="286" spans="1:65" s="2" customFormat="1" ht="21.75" customHeight="1" x14ac:dyDescent="0.2">
      <c r="A286" s="32"/>
      <c r="B286" s="157"/>
      <c r="C286" s="158">
        <v>76</v>
      </c>
      <c r="D286" s="158" t="s">
        <v>137</v>
      </c>
      <c r="E286" s="159" t="s">
        <v>482</v>
      </c>
      <c r="F286" s="160" t="s">
        <v>483</v>
      </c>
      <c r="G286" s="161" t="s">
        <v>202</v>
      </c>
      <c r="H286" s="162">
        <v>1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212</v>
      </c>
      <c r="AT286" s="170" t="s">
        <v>137</v>
      </c>
      <c r="AU286" s="170" t="s">
        <v>142</v>
      </c>
      <c r="AY286" s="17" t="s">
        <v>134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142</v>
      </c>
      <c r="BK286" s="171">
        <f t="shared" si="39"/>
        <v>0</v>
      </c>
      <c r="BL286" s="17" t="s">
        <v>212</v>
      </c>
      <c r="BM286" s="170" t="s">
        <v>484</v>
      </c>
    </row>
    <row r="287" spans="1:65" s="2" customFormat="1" ht="21.75" customHeight="1" x14ac:dyDescent="0.2">
      <c r="A287" s="32"/>
      <c r="B287" s="157"/>
      <c r="C287" s="158">
        <v>77</v>
      </c>
      <c r="D287" s="196" t="s">
        <v>205</v>
      </c>
      <c r="E287" s="197" t="s">
        <v>485</v>
      </c>
      <c r="F287" s="198" t="s">
        <v>486</v>
      </c>
      <c r="G287" s="199" t="s">
        <v>202</v>
      </c>
      <c r="H287" s="200">
        <v>1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1.6899999999999998E-2</v>
      </c>
      <c r="R287" s="168">
        <f t="shared" si="32"/>
        <v>1.6899999999999998E-2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300</v>
      </c>
      <c r="AT287" s="170" t="s">
        <v>205</v>
      </c>
      <c r="AU287" s="170" t="s">
        <v>142</v>
      </c>
      <c r="AY287" s="17" t="s">
        <v>134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142</v>
      </c>
      <c r="BK287" s="171">
        <f t="shared" si="39"/>
        <v>0</v>
      </c>
      <c r="BL287" s="17" t="s">
        <v>212</v>
      </c>
      <c r="BM287" s="170" t="s">
        <v>487</v>
      </c>
    </row>
    <row r="288" spans="1:65" s="2" customFormat="1" ht="21.75" customHeight="1" x14ac:dyDescent="0.2">
      <c r="A288" s="32"/>
      <c r="B288" s="157"/>
      <c r="C288" s="158">
        <v>78</v>
      </c>
      <c r="D288" s="158" t="s">
        <v>137</v>
      </c>
      <c r="E288" s="159" t="s">
        <v>488</v>
      </c>
      <c r="F288" s="160" t="s">
        <v>489</v>
      </c>
      <c r="G288" s="161" t="s">
        <v>202</v>
      </c>
      <c r="H288" s="162">
        <v>4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0</v>
      </c>
      <c r="R288" s="168">
        <f t="shared" si="32"/>
        <v>0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212</v>
      </c>
      <c r="AT288" s="170" t="s">
        <v>137</v>
      </c>
      <c r="AU288" s="170" t="s">
        <v>142</v>
      </c>
      <c r="AY288" s="17" t="s">
        <v>134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142</v>
      </c>
      <c r="BK288" s="171">
        <f t="shared" si="39"/>
        <v>0</v>
      </c>
      <c r="BL288" s="17" t="s">
        <v>212</v>
      </c>
      <c r="BM288" s="170" t="s">
        <v>490</v>
      </c>
    </row>
    <row r="289" spans="1:65" s="2" customFormat="1" ht="21.75" customHeight="1" x14ac:dyDescent="0.2">
      <c r="A289" s="32"/>
      <c r="B289" s="157"/>
      <c r="C289" s="158">
        <v>79</v>
      </c>
      <c r="D289" s="196" t="s">
        <v>205</v>
      </c>
      <c r="E289" s="197" t="s">
        <v>491</v>
      </c>
      <c r="F289" s="198" t="s">
        <v>492</v>
      </c>
      <c r="G289" s="199" t="s">
        <v>202</v>
      </c>
      <c r="H289" s="200">
        <v>4</v>
      </c>
      <c r="I289" s="201"/>
      <c r="J289" s="202">
        <f t="shared" si="30"/>
        <v>0</v>
      </c>
      <c r="K289" s="203"/>
      <c r="L289" s="204"/>
      <c r="M289" s="205" t="s">
        <v>1</v>
      </c>
      <c r="N289" s="206" t="s">
        <v>42</v>
      </c>
      <c r="O289" s="58"/>
      <c r="P289" s="168">
        <f t="shared" si="31"/>
        <v>0</v>
      </c>
      <c r="Q289" s="168">
        <v>1E-4</v>
      </c>
      <c r="R289" s="168">
        <f t="shared" si="32"/>
        <v>4.0000000000000002E-4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300</v>
      </c>
      <c r="AT289" s="170" t="s">
        <v>205</v>
      </c>
      <c r="AU289" s="170" t="s">
        <v>142</v>
      </c>
      <c r="AY289" s="17" t="s">
        <v>134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142</v>
      </c>
      <c r="BK289" s="171">
        <f t="shared" si="39"/>
        <v>0</v>
      </c>
      <c r="BL289" s="17" t="s">
        <v>212</v>
      </c>
      <c r="BM289" s="170" t="s">
        <v>493</v>
      </c>
    </row>
    <row r="290" spans="1:65" s="2" customFormat="1" ht="21.75" customHeight="1" x14ac:dyDescent="0.2">
      <c r="A290" s="32"/>
      <c r="B290" s="157"/>
      <c r="C290" s="158">
        <v>80</v>
      </c>
      <c r="D290" s="158" t="s">
        <v>137</v>
      </c>
      <c r="E290" s="159" t="s">
        <v>494</v>
      </c>
      <c r="F290" s="160" t="s">
        <v>495</v>
      </c>
      <c r="G290" s="161" t="s">
        <v>202</v>
      </c>
      <c r="H290" s="162">
        <v>7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212</v>
      </c>
      <c r="AT290" s="170" t="s">
        <v>137</v>
      </c>
      <c r="AU290" s="170" t="s">
        <v>142</v>
      </c>
      <c r="AY290" s="17" t="s">
        <v>134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142</v>
      </c>
      <c r="BK290" s="171">
        <f t="shared" si="39"/>
        <v>0</v>
      </c>
      <c r="BL290" s="17" t="s">
        <v>212</v>
      </c>
      <c r="BM290" s="170" t="s">
        <v>496</v>
      </c>
    </row>
    <row r="291" spans="1:65" s="2" customFormat="1" ht="16.5" customHeight="1" x14ac:dyDescent="0.2">
      <c r="A291" s="32"/>
      <c r="B291" s="157"/>
      <c r="C291" s="158">
        <v>81</v>
      </c>
      <c r="D291" s="196" t="s">
        <v>205</v>
      </c>
      <c r="E291" s="197" t="s">
        <v>497</v>
      </c>
      <c r="F291" s="198" t="s">
        <v>498</v>
      </c>
      <c r="G291" s="199" t="s">
        <v>202</v>
      </c>
      <c r="H291" s="200">
        <v>7</v>
      </c>
      <c r="I291" s="201"/>
      <c r="J291" s="202">
        <f t="shared" si="30"/>
        <v>0</v>
      </c>
      <c r="K291" s="203"/>
      <c r="L291" s="204"/>
      <c r="M291" s="205" t="s">
        <v>1</v>
      </c>
      <c r="N291" s="206" t="s">
        <v>42</v>
      </c>
      <c r="O291" s="58"/>
      <c r="P291" s="168">
        <f t="shared" si="31"/>
        <v>0</v>
      </c>
      <c r="Q291" s="168">
        <v>2.7E-4</v>
      </c>
      <c r="R291" s="168">
        <f t="shared" si="32"/>
        <v>1.89E-3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300</v>
      </c>
      <c r="AT291" s="170" t="s">
        <v>205</v>
      </c>
      <c r="AU291" s="170" t="s">
        <v>142</v>
      </c>
      <c r="AY291" s="17" t="s">
        <v>134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142</v>
      </c>
      <c r="BK291" s="171">
        <f t="shared" si="39"/>
        <v>0</v>
      </c>
      <c r="BL291" s="17" t="s">
        <v>212</v>
      </c>
      <c r="BM291" s="170" t="s">
        <v>499</v>
      </c>
    </row>
    <row r="292" spans="1:65" s="2" customFormat="1" ht="21.75" customHeight="1" x14ac:dyDescent="0.2">
      <c r="A292" s="32"/>
      <c r="B292" s="157"/>
      <c r="C292" s="158">
        <v>82</v>
      </c>
      <c r="D292" s="158" t="s">
        <v>137</v>
      </c>
      <c r="E292" s="159" t="s">
        <v>500</v>
      </c>
      <c r="F292" s="160" t="s">
        <v>501</v>
      </c>
      <c r="G292" s="161" t="s">
        <v>202</v>
      </c>
      <c r="H292" s="162">
        <v>4</v>
      </c>
      <c r="I292" s="163"/>
      <c r="J292" s="164">
        <f t="shared" si="3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31"/>
        <v>0</v>
      </c>
      <c r="Q292" s="168">
        <v>0</v>
      </c>
      <c r="R292" s="168">
        <f t="shared" si="32"/>
        <v>0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212</v>
      </c>
      <c r="AT292" s="170" t="s">
        <v>137</v>
      </c>
      <c r="AU292" s="170" t="s">
        <v>142</v>
      </c>
      <c r="AY292" s="17" t="s">
        <v>134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142</v>
      </c>
      <c r="BK292" s="171">
        <f t="shared" si="39"/>
        <v>0</v>
      </c>
      <c r="BL292" s="17" t="s">
        <v>212</v>
      </c>
      <c r="BM292" s="170" t="s">
        <v>502</v>
      </c>
    </row>
    <row r="293" spans="1:65" s="2" customFormat="1" ht="16.5" customHeight="1" x14ac:dyDescent="0.2">
      <c r="A293" s="32"/>
      <c r="B293" s="157"/>
      <c r="C293" s="158">
        <v>83</v>
      </c>
      <c r="D293" s="196" t="s">
        <v>205</v>
      </c>
      <c r="E293" s="197" t="s">
        <v>503</v>
      </c>
      <c r="F293" s="198" t="s">
        <v>504</v>
      </c>
      <c r="G293" s="199" t="s">
        <v>202</v>
      </c>
      <c r="H293" s="200">
        <v>2</v>
      </c>
      <c r="I293" s="201"/>
      <c r="J293" s="202">
        <f t="shared" si="30"/>
        <v>0</v>
      </c>
      <c r="K293" s="203"/>
      <c r="L293" s="204"/>
      <c r="M293" s="205" t="s">
        <v>1</v>
      </c>
      <c r="N293" s="206" t="s">
        <v>42</v>
      </c>
      <c r="O293" s="58"/>
      <c r="P293" s="168">
        <f t="shared" si="31"/>
        <v>0</v>
      </c>
      <c r="Q293" s="168">
        <v>8.0000000000000004E-4</v>
      </c>
      <c r="R293" s="168">
        <f t="shared" si="32"/>
        <v>1.6000000000000001E-3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300</v>
      </c>
      <c r="AT293" s="170" t="s">
        <v>205</v>
      </c>
      <c r="AU293" s="170" t="s">
        <v>142</v>
      </c>
      <c r="AY293" s="17" t="s">
        <v>134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142</v>
      </c>
      <c r="BK293" s="171">
        <f t="shared" si="39"/>
        <v>0</v>
      </c>
      <c r="BL293" s="17" t="s">
        <v>212</v>
      </c>
      <c r="BM293" s="170" t="s">
        <v>505</v>
      </c>
    </row>
    <row r="294" spans="1:65" s="2" customFormat="1" ht="16.5" customHeight="1" x14ac:dyDescent="0.2">
      <c r="A294" s="32"/>
      <c r="B294" s="157"/>
      <c r="C294" s="158">
        <v>84</v>
      </c>
      <c r="D294" s="196" t="s">
        <v>205</v>
      </c>
      <c r="E294" s="197" t="s">
        <v>506</v>
      </c>
      <c r="F294" s="198" t="s">
        <v>507</v>
      </c>
      <c r="G294" s="199" t="s">
        <v>311</v>
      </c>
      <c r="H294" s="200">
        <v>35</v>
      </c>
      <c r="I294" s="201"/>
      <c r="J294" s="202">
        <f t="shared" si="30"/>
        <v>0</v>
      </c>
      <c r="K294" s="203"/>
      <c r="L294" s="204"/>
      <c r="M294" s="205" t="s">
        <v>1</v>
      </c>
      <c r="N294" s="206" t="s">
        <v>42</v>
      </c>
      <c r="O294" s="58"/>
      <c r="P294" s="168">
        <f t="shared" si="31"/>
        <v>0</v>
      </c>
      <c r="Q294" s="168">
        <v>1.2E-4</v>
      </c>
      <c r="R294" s="168">
        <f t="shared" si="32"/>
        <v>4.1999999999999997E-3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300</v>
      </c>
      <c r="AT294" s="170" t="s">
        <v>205</v>
      </c>
      <c r="AU294" s="170" t="s">
        <v>142</v>
      </c>
      <c r="AY294" s="17" t="s">
        <v>134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142</v>
      </c>
      <c r="BK294" s="171">
        <f t="shared" si="39"/>
        <v>0</v>
      </c>
      <c r="BL294" s="17" t="s">
        <v>212</v>
      </c>
      <c r="BM294" s="170" t="s">
        <v>508</v>
      </c>
    </row>
    <row r="295" spans="1:65" s="2" customFormat="1" ht="21.75" customHeight="1" x14ac:dyDescent="0.2">
      <c r="A295" s="32"/>
      <c r="B295" s="157"/>
      <c r="C295" s="158">
        <v>85</v>
      </c>
      <c r="D295" s="158" t="s">
        <v>137</v>
      </c>
      <c r="E295" s="159" t="s">
        <v>509</v>
      </c>
      <c r="F295" s="160" t="s">
        <v>510</v>
      </c>
      <c r="G295" s="161" t="s">
        <v>202</v>
      </c>
      <c r="H295" s="162">
        <v>1</v>
      </c>
      <c r="I295" s="163"/>
      <c r="J295" s="164">
        <f t="shared" si="3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31"/>
        <v>0</v>
      </c>
      <c r="Q295" s="168">
        <v>0</v>
      </c>
      <c r="R295" s="168">
        <f t="shared" si="32"/>
        <v>0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212</v>
      </c>
      <c r="AT295" s="170" t="s">
        <v>137</v>
      </c>
      <c r="AU295" s="170" t="s">
        <v>142</v>
      </c>
      <c r="AY295" s="17" t="s">
        <v>134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142</v>
      </c>
      <c r="BK295" s="171">
        <f t="shared" si="39"/>
        <v>0</v>
      </c>
      <c r="BL295" s="17" t="s">
        <v>212</v>
      </c>
      <c r="BM295" s="170" t="s">
        <v>511</v>
      </c>
    </row>
    <row r="296" spans="1:65" s="2" customFormat="1" ht="21.75" customHeight="1" x14ac:dyDescent="0.2">
      <c r="A296" s="32"/>
      <c r="B296" s="157"/>
      <c r="C296" s="158">
        <v>86</v>
      </c>
      <c r="D296" s="158" t="s">
        <v>137</v>
      </c>
      <c r="E296" s="159" t="s">
        <v>512</v>
      </c>
      <c r="F296" s="160" t="s">
        <v>513</v>
      </c>
      <c r="G296" s="161" t="s">
        <v>245</v>
      </c>
      <c r="H296" s="162">
        <v>7.5999999999999998E-2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212</v>
      </c>
      <c r="AT296" s="170" t="s">
        <v>137</v>
      </c>
      <c r="AU296" s="170" t="s">
        <v>142</v>
      </c>
      <c r="AY296" s="17" t="s">
        <v>134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142</v>
      </c>
      <c r="BK296" s="171">
        <f t="shared" si="39"/>
        <v>0</v>
      </c>
      <c r="BL296" s="17" t="s">
        <v>212</v>
      </c>
      <c r="BM296" s="170" t="s">
        <v>514</v>
      </c>
    </row>
    <row r="297" spans="1:65" s="2" customFormat="1" ht="21.75" customHeight="1" x14ac:dyDescent="0.2">
      <c r="A297" s="32"/>
      <c r="B297" s="157"/>
      <c r="C297" s="158">
        <v>87</v>
      </c>
      <c r="D297" s="158" t="s">
        <v>137</v>
      </c>
      <c r="E297" s="159" t="s">
        <v>515</v>
      </c>
      <c r="F297" s="160" t="s">
        <v>516</v>
      </c>
      <c r="G297" s="161" t="s">
        <v>245</v>
      </c>
      <c r="H297" s="162">
        <v>7.5999999999999998E-2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212</v>
      </c>
      <c r="AT297" s="170" t="s">
        <v>137</v>
      </c>
      <c r="AU297" s="170" t="s">
        <v>142</v>
      </c>
      <c r="AY297" s="17" t="s">
        <v>134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142</v>
      </c>
      <c r="BK297" s="171">
        <f t="shared" si="39"/>
        <v>0</v>
      </c>
      <c r="BL297" s="17" t="s">
        <v>212</v>
      </c>
      <c r="BM297" s="170" t="s">
        <v>517</v>
      </c>
    </row>
    <row r="298" spans="1:65" s="2" customFormat="1" ht="21.75" customHeight="1" x14ac:dyDescent="0.2">
      <c r="A298" s="32"/>
      <c r="B298" s="157"/>
      <c r="C298" s="158">
        <v>88</v>
      </c>
      <c r="D298" s="196" t="s">
        <v>205</v>
      </c>
      <c r="E298" s="197" t="s">
        <v>518</v>
      </c>
      <c r="F298" s="198" t="s">
        <v>519</v>
      </c>
      <c r="G298" s="199" t="s">
        <v>202</v>
      </c>
      <c r="H298" s="200">
        <v>2</v>
      </c>
      <c r="I298" s="201"/>
      <c r="J298" s="202">
        <f t="shared" si="30"/>
        <v>0</v>
      </c>
      <c r="K298" s="203"/>
      <c r="L298" s="204"/>
      <c r="M298" s="205" t="s">
        <v>1</v>
      </c>
      <c r="N298" s="206" t="s">
        <v>42</v>
      </c>
      <c r="O298" s="58"/>
      <c r="P298" s="168">
        <f t="shared" si="31"/>
        <v>0</v>
      </c>
      <c r="Q298" s="168">
        <v>1.6000000000000001E-3</v>
      </c>
      <c r="R298" s="168">
        <f t="shared" si="32"/>
        <v>3.2000000000000002E-3</v>
      </c>
      <c r="S298" s="168">
        <v>0</v>
      </c>
      <c r="T298" s="169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300</v>
      </c>
      <c r="AT298" s="170" t="s">
        <v>205</v>
      </c>
      <c r="AU298" s="170" t="s">
        <v>142</v>
      </c>
      <c r="AY298" s="17" t="s">
        <v>134</v>
      </c>
      <c r="BE298" s="171">
        <f t="shared" si="34"/>
        <v>0</v>
      </c>
      <c r="BF298" s="171">
        <f t="shared" si="35"/>
        <v>0</v>
      </c>
      <c r="BG298" s="171">
        <f t="shared" si="36"/>
        <v>0</v>
      </c>
      <c r="BH298" s="171">
        <f t="shared" si="37"/>
        <v>0</v>
      </c>
      <c r="BI298" s="171">
        <f t="shared" si="38"/>
        <v>0</v>
      </c>
      <c r="BJ298" s="17" t="s">
        <v>142</v>
      </c>
      <c r="BK298" s="171">
        <f t="shared" si="39"/>
        <v>0</v>
      </c>
      <c r="BL298" s="17" t="s">
        <v>212</v>
      </c>
      <c r="BM298" s="170" t="s">
        <v>520</v>
      </c>
    </row>
    <row r="299" spans="1:65" s="12" customFormat="1" ht="22.9" customHeight="1" x14ac:dyDescent="0.2">
      <c r="B299" s="144"/>
      <c r="D299" s="145" t="s">
        <v>75</v>
      </c>
      <c r="E299" s="155" t="s">
        <v>521</v>
      </c>
      <c r="F299" s="155" t="s">
        <v>522</v>
      </c>
      <c r="I299" s="147"/>
      <c r="J299" s="156">
        <f>BK299</f>
        <v>0</v>
      </c>
      <c r="L299" s="144"/>
      <c r="M299" s="149"/>
      <c r="N299" s="150"/>
      <c r="O299" s="150"/>
      <c r="P299" s="151">
        <f>SUM(P300:P304)</f>
        <v>0</v>
      </c>
      <c r="Q299" s="150"/>
      <c r="R299" s="151">
        <f>SUM(R300:R304)</f>
        <v>0.01</v>
      </c>
      <c r="S299" s="150"/>
      <c r="T299" s="152">
        <f>SUM(T300:T304)</f>
        <v>4.0000000000000001E-3</v>
      </c>
      <c r="AR299" s="145" t="s">
        <v>142</v>
      </c>
      <c r="AT299" s="153" t="s">
        <v>75</v>
      </c>
      <c r="AU299" s="153" t="s">
        <v>84</v>
      </c>
      <c r="AY299" s="145" t="s">
        <v>134</v>
      </c>
      <c r="BK299" s="154">
        <f>SUM(BK300:BK304)</f>
        <v>0</v>
      </c>
    </row>
    <row r="300" spans="1:65" s="2" customFormat="1" ht="16.5" customHeight="1" x14ac:dyDescent="0.2">
      <c r="A300" s="32"/>
      <c r="B300" s="157"/>
      <c r="C300" s="158">
        <v>89</v>
      </c>
      <c r="D300" s="158" t="s">
        <v>137</v>
      </c>
      <c r="E300" s="159" t="s">
        <v>523</v>
      </c>
      <c r="F300" s="160" t="s">
        <v>524</v>
      </c>
      <c r="G300" s="161" t="s">
        <v>202</v>
      </c>
      <c r="H300" s="162">
        <v>2</v>
      </c>
      <c r="I300" s="163"/>
      <c r="J300" s="164">
        <f>ROUND(I300*H300,2)</f>
        <v>0</v>
      </c>
      <c r="K300" s="165"/>
      <c r="L300" s="33"/>
      <c r="M300" s="166" t="s">
        <v>1</v>
      </c>
      <c r="N300" s="167" t="s">
        <v>42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212</v>
      </c>
      <c r="AT300" s="170" t="s">
        <v>137</v>
      </c>
      <c r="AU300" s="170" t="s">
        <v>142</v>
      </c>
      <c r="AY300" s="17" t="s">
        <v>134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7" t="s">
        <v>142</v>
      </c>
      <c r="BK300" s="171">
        <f>ROUND(I300*H300,2)</f>
        <v>0</v>
      </c>
      <c r="BL300" s="17" t="s">
        <v>212</v>
      </c>
      <c r="BM300" s="170" t="s">
        <v>525</v>
      </c>
    </row>
    <row r="301" spans="1:65" s="2" customFormat="1" ht="16.5" customHeight="1" x14ac:dyDescent="0.2">
      <c r="A301" s="32"/>
      <c r="B301" s="157"/>
      <c r="C301" s="158">
        <v>90</v>
      </c>
      <c r="D301" s="196" t="s">
        <v>205</v>
      </c>
      <c r="E301" s="197" t="s">
        <v>526</v>
      </c>
      <c r="F301" s="198" t="s">
        <v>527</v>
      </c>
      <c r="G301" s="199" t="s">
        <v>202</v>
      </c>
      <c r="H301" s="200">
        <v>2</v>
      </c>
      <c r="I301" s="201"/>
      <c r="J301" s="202">
        <f>ROUND(I301*H301,2)</f>
        <v>0</v>
      </c>
      <c r="K301" s="203"/>
      <c r="L301" s="204"/>
      <c r="M301" s="205" t="s">
        <v>1</v>
      </c>
      <c r="N301" s="206" t="s">
        <v>42</v>
      </c>
      <c r="O301" s="58"/>
      <c r="P301" s="168">
        <f>O301*H301</f>
        <v>0</v>
      </c>
      <c r="Q301" s="168">
        <v>5.0000000000000001E-3</v>
      </c>
      <c r="R301" s="168">
        <f>Q301*H301</f>
        <v>0.01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300</v>
      </c>
      <c r="AT301" s="170" t="s">
        <v>205</v>
      </c>
      <c r="AU301" s="170" t="s">
        <v>142</v>
      </c>
      <c r="AY301" s="17" t="s">
        <v>134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142</v>
      </c>
      <c r="BK301" s="171">
        <f>ROUND(I301*H301,2)</f>
        <v>0</v>
      </c>
      <c r="BL301" s="17" t="s">
        <v>212</v>
      </c>
      <c r="BM301" s="170" t="s">
        <v>528</v>
      </c>
    </row>
    <row r="302" spans="1:65" s="2" customFormat="1" ht="21.75" customHeight="1" x14ac:dyDescent="0.2">
      <c r="A302" s="32"/>
      <c r="B302" s="157"/>
      <c r="C302" s="158">
        <v>91</v>
      </c>
      <c r="D302" s="158" t="s">
        <v>137</v>
      </c>
      <c r="E302" s="159" t="s">
        <v>529</v>
      </c>
      <c r="F302" s="160" t="s">
        <v>530</v>
      </c>
      <c r="G302" s="161" t="s">
        <v>202</v>
      </c>
      <c r="H302" s="162">
        <v>2</v>
      </c>
      <c r="I302" s="163"/>
      <c r="J302" s="164">
        <f>ROUND(I302*H302,2)</f>
        <v>0</v>
      </c>
      <c r="K302" s="165"/>
      <c r="L302" s="33"/>
      <c r="M302" s="166" t="s">
        <v>1</v>
      </c>
      <c r="N302" s="167" t="s">
        <v>42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2E-3</v>
      </c>
      <c r="T302" s="169">
        <f>S302*H302</f>
        <v>4.0000000000000001E-3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212</v>
      </c>
      <c r="AT302" s="170" t="s">
        <v>137</v>
      </c>
      <c r="AU302" s="170" t="s">
        <v>142</v>
      </c>
      <c r="AY302" s="17" t="s">
        <v>134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142</v>
      </c>
      <c r="BK302" s="171">
        <f>ROUND(I302*H302,2)</f>
        <v>0</v>
      </c>
      <c r="BL302" s="17" t="s">
        <v>212</v>
      </c>
      <c r="BM302" s="170" t="s">
        <v>531</v>
      </c>
    </row>
    <row r="303" spans="1:65" s="2" customFormat="1" ht="21.75" customHeight="1" x14ac:dyDescent="0.2">
      <c r="A303" s="32"/>
      <c r="B303" s="157"/>
      <c r="C303" s="158">
        <v>92</v>
      </c>
      <c r="D303" s="158" t="s">
        <v>137</v>
      </c>
      <c r="E303" s="159" t="s">
        <v>532</v>
      </c>
      <c r="F303" s="160" t="s">
        <v>533</v>
      </c>
      <c r="G303" s="161" t="s">
        <v>245</v>
      </c>
      <c r="H303" s="162">
        <v>0.01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0</v>
      </c>
      <c r="T303" s="169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212</v>
      </c>
      <c r="AT303" s="170" t="s">
        <v>137</v>
      </c>
      <c r="AU303" s="170" t="s">
        <v>142</v>
      </c>
      <c r="AY303" s="17" t="s">
        <v>134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142</v>
      </c>
      <c r="BK303" s="171">
        <f>ROUND(I303*H303,2)</f>
        <v>0</v>
      </c>
      <c r="BL303" s="17" t="s">
        <v>212</v>
      </c>
      <c r="BM303" s="170" t="s">
        <v>534</v>
      </c>
    </row>
    <row r="304" spans="1:65" s="2" customFormat="1" ht="21.75" customHeight="1" x14ac:dyDescent="0.2">
      <c r="A304" s="32"/>
      <c r="B304" s="157"/>
      <c r="C304" s="158">
        <v>93</v>
      </c>
      <c r="D304" s="158" t="s">
        <v>137</v>
      </c>
      <c r="E304" s="159" t="s">
        <v>535</v>
      </c>
      <c r="F304" s="160" t="s">
        <v>536</v>
      </c>
      <c r="G304" s="161" t="s">
        <v>245</v>
      </c>
      <c r="H304" s="162">
        <v>0.01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212</v>
      </c>
      <c r="AT304" s="170" t="s">
        <v>137</v>
      </c>
      <c r="AU304" s="170" t="s">
        <v>142</v>
      </c>
      <c r="AY304" s="17" t="s">
        <v>134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142</v>
      </c>
      <c r="BK304" s="171">
        <f>ROUND(I304*H304,2)</f>
        <v>0</v>
      </c>
      <c r="BL304" s="17" t="s">
        <v>212</v>
      </c>
      <c r="BM304" s="170" t="s">
        <v>537</v>
      </c>
    </row>
    <row r="305" spans="1:65" s="12" customFormat="1" ht="22.9" customHeight="1" x14ac:dyDescent="0.2">
      <c r="B305" s="144"/>
      <c r="D305" s="145" t="s">
        <v>75</v>
      </c>
      <c r="E305" s="155" t="s">
        <v>538</v>
      </c>
      <c r="F305" s="155" t="s">
        <v>539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SUM(P306:P330)</f>
        <v>0</v>
      </c>
      <c r="Q305" s="150"/>
      <c r="R305" s="151">
        <f>SUM(R306:R330)</f>
        <v>0.66451309999999997</v>
      </c>
      <c r="S305" s="150"/>
      <c r="T305" s="152">
        <f>SUM(T306:T330)</f>
        <v>0</v>
      </c>
      <c r="AR305" s="145" t="s">
        <v>142</v>
      </c>
      <c r="AT305" s="153" t="s">
        <v>75</v>
      </c>
      <c r="AU305" s="153" t="s">
        <v>84</v>
      </c>
      <c r="AY305" s="145" t="s">
        <v>134</v>
      </c>
      <c r="BK305" s="154">
        <f>SUM(BK306:BK330)</f>
        <v>0</v>
      </c>
    </row>
    <row r="306" spans="1:65" s="2" customFormat="1" ht="21.75" customHeight="1" x14ac:dyDescent="0.2">
      <c r="A306" s="32"/>
      <c r="B306" s="157"/>
      <c r="C306" s="158">
        <v>94</v>
      </c>
      <c r="D306" s="158" t="s">
        <v>137</v>
      </c>
      <c r="E306" s="159" t="s">
        <v>540</v>
      </c>
      <c r="F306" s="160" t="s">
        <v>541</v>
      </c>
      <c r="G306" s="161" t="s">
        <v>140</v>
      </c>
      <c r="H306" s="162">
        <v>24.97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2.5409999999999999E-2</v>
      </c>
      <c r="R306" s="168">
        <f>Q306*H306</f>
        <v>0.63448769999999999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212</v>
      </c>
      <c r="AT306" s="170" t="s">
        <v>137</v>
      </c>
      <c r="AU306" s="170" t="s">
        <v>142</v>
      </c>
      <c r="AY306" s="17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142</v>
      </c>
      <c r="BK306" s="171">
        <f>ROUND(I306*H306,2)</f>
        <v>0</v>
      </c>
      <c r="BL306" s="17" t="s">
        <v>212</v>
      </c>
      <c r="BM306" s="170" t="s">
        <v>542</v>
      </c>
    </row>
    <row r="307" spans="1:65" s="13" customFormat="1" x14ac:dyDescent="0.2">
      <c r="B307" s="172"/>
      <c r="D307" s="173" t="s">
        <v>144</v>
      </c>
      <c r="E307" s="174" t="s">
        <v>1</v>
      </c>
      <c r="F307" s="175" t="s">
        <v>543</v>
      </c>
      <c r="H307" s="176">
        <v>10.14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144</v>
      </c>
      <c r="AU307" s="174" t="s">
        <v>142</v>
      </c>
      <c r="AV307" s="13" t="s">
        <v>142</v>
      </c>
      <c r="AW307" s="13" t="s">
        <v>33</v>
      </c>
      <c r="AX307" s="13" t="s">
        <v>76</v>
      </c>
      <c r="AY307" s="174" t="s">
        <v>134</v>
      </c>
    </row>
    <row r="308" spans="1:65" s="13" customFormat="1" x14ac:dyDescent="0.2">
      <c r="B308" s="172"/>
      <c r="D308" s="173" t="s">
        <v>144</v>
      </c>
      <c r="E308" s="174" t="s">
        <v>1</v>
      </c>
      <c r="F308" s="175" t="s">
        <v>544</v>
      </c>
      <c r="H308" s="176">
        <v>7.41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144</v>
      </c>
      <c r="AU308" s="174" t="s">
        <v>142</v>
      </c>
      <c r="AV308" s="13" t="s">
        <v>142</v>
      </c>
      <c r="AW308" s="13" t="s">
        <v>33</v>
      </c>
      <c r="AX308" s="13" t="s">
        <v>76</v>
      </c>
      <c r="AY308" s="174" t="s">
        <v>134</v>
      </c>
    </row>
    <row r="309" spans="1:65" s="13" customFormat="1" x14ac:dyDescent="0.2">
      <c r="B309" s="172"/>
      <c r="D309" s="173" t="s">
        <v>144</v>
      </c>
      <c r="E309" s="174" t="s">
        <v>1</v>
      </c>
      <c r="F309" s="175" t="s">
        <v>545</v>
      </c>
      <c r="H309" s="176">
        <v>9.1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144</v>
      </c>
      <c r="AU309" s="174" t="s">
        <v>142</v>
      </c>
      <c r="AV309" s="13" t="s">
        <v>142</v>
      </c>
      <c r="AW309" s="13" t="s">
        <v>33</v>
      </c>
      <c r="AX309" s="13" t="s">
        <v>76</v>
      </c>
      <c r="AY309" s="174" t="s">
        <v>134</v>
      </c>
    </row>
    <row r="310" spans="1:65" s="13" customFormat="1" x14ac:dyDescent="0.2">
      <c r="B310" s="172"/>
      <c r="D310" s="173" t="s">
        <v>144</v>
      </c>
      <c r="E310" s="174" t="s">
        <v>1</v>
      </c>
      <c r="F310" s="175" t="s">
        <v>546</v>
      </c>
      <c r="H310" s="176">
        <v>-1.68</v>
      </c>
      <c r="I310" s="177"/>
      <c r="L310" s="172"/>
      <c r="M310" s="178"/>
      <c r="N310" s="179"/>
      <c r="O310" s="179"/>
      <c r="P310" s="179"/>
      <c r="Q310" s="179"/>
      <c r="R310" s="179"/>
      <c r="S310" s="179"/>
      <c r="T310" s="180"/>
      <c r="AT310" s="174" t="s">
        <v>144</v>
      </c>
      <c r="AU310" s="174" t="s">
        <v>142</v>
      </c>
      <c r="AV310" s="13" t="s">
        <v>142</v>
      </c>
      <c r="AW310" s="13" t="s">
        <v>33</v>
      </c>
      <c r="AX310" s="13" t="s">
        <v>76</v>
      </c>
      <c r="AY310" s="174" t="s">
        <v>134</v>
      </c>
    </row>
    <row r="311" spans="1:65" s="14" customFormat="1" x14ac:dyDescent="0.2">
      <c r="B311" s="181"/>
      <c r="D311" s="173" t="s">
        <v>144</v>
      </c>
      <c r="E311" s="182" t="s">
        <v>1</v>
      </c>
      <c r="F311" s="183" t="s">
        <v>153</v>
      </c>
      <c r="H311" s="184">
        <v>24.97</v>
      </c>
      <c r="I311" s="185"/>
      <c r="L311" s="181"/>
      <c r="M311" s="186"/>
      <c r="N311" s="187"/>
      <c r="O311" s="187"/>
      <c r="P311" s="187"/>
      <c r="Q311" s="187"/>
      <c r="R311" s="187"/>
      <c r="S311" s="187"/>
      <c r="T311" s="188"/>
      <c r="AT311" s="182" t="s">
        <v>144</v>
      </c>
      <c r="AU311" s="182" t="s">
        <v>142</v>
      </c>
      <c r="AV311" s="14" t="s">
        <v>141</v>
      </c>
      <c r="AW311" s="14" t="s">
        <v>33</v>
      </c>
      <c r="AX311" s="14" t="s">
        <v>84</v>
      </c>
      <c r="AY311" s="182" t="s">
        <v>134</v>
      </c>
    </row>
    <row r="312" spans="1:65" s="2" customFormat="1" ht="21.75" customHeight="1" x14ac:dyDescent="0.2">
      <c r="A312" s="32"/>
      <c r="B312" s="157"/>
      <c r="C312" s="158">
        <v>95</v>
      </c>
      <c r="D312" s="158" t="s">
        <v>137</v>
      </c>
      <c r="E312" s="159" t="s">
        <v>547</v>
      </c>
      <c r="F312" s="160" t="s">
        <v>548</v>
      </c>
      <c r="G312" s="161" t="s">
        <v>311</v>
      </c>
      <c r="H312" s="162">
        <v>34.71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4.0000000000000003E-5</v>
      </c>
      <c r="R312" s="168">
        <f>Q312*H312</f>
        <v>1.3884000000000001E-3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212</v>
      </c>
      <c r="AT312" s="170" t="s">
        <v>137</v>
      </c>
      <c r="AU312" s="170" t="s">
        <v>142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212</v>
      </c>
      <c r="BM312" s="170" t="s">
        <v>549</v>
      </c>
    </row>
    <row r="313" spans="1:65" s="13" customFormat="1" x14ac:dyDescent="0.2">
      <c r="B313" s="172"/>
      <c r="D313" s="173" t="s">
        <v>144</v>
      </c>
      <c r="E313" s="174" t="s">
        <v>1</v>
      </c>
      <c r="F313" s="175" t="s">
        <v>550</v>
      </c>
      <c r="H313" s="176">
        <v>2.85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142</v>
      </c>
      <c r="AV313" s="13" t="s">
        <v>142</v>
      </c>
      <c r="AW313" s="13" t="s">
        <v>33</v>
      </c>
      <c r="AX313" s="13" t="s">
        <v>76</v>
      </c>
      <c r="AY313" s="174" t="s">
        <v>134</v>
      </c>
    </row>
    <row r="314" spans="1:65" s="13" customFormat="1" x14ac:dyDescent="0.2">
      <c r="B314" s="172"/>
      <c r="D314" s="173" t="s">
        <v>144</v>
      </c>
      <c r="E314" s="174" t="s">
        <v>1</v>
      </c>
      <c r="F314" s="175" t="s">
        <v>551</v>
      </c>
      <c r="H314" s="176">
        <v>4.01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144</v>
      </c>
      <c r="AU314" s="174" t="s">
        <v>142</v>
      </c>
      <c r="AV314" s="13" t="s">
        <v>142</v>
      </c>
      <c r="AW314" s="13" t="s">
        <v>33</v>
      </c>
      <c r="AX314" s="13" t="s">
        <v>76</v>
      </c>
      <c r="AY314" s="174" t="s">
        <v>134</v>
      </c>
    </row>
    <row r="315" spans="1:65" s="13" customFormat="1" x14ac:dyDescent="0.2">
      <c r="B315" s="172"/>
      <c r="D315" s="173" t="s">
        <v>144</v>
      </c>
      <c r="E315" s="174" t="s">
        <v>1</v>
      </c>
      <c r="F315" s="175" t="s">
        <v>314</v>
      </c>
      <c r="H315" s="176">
        <v>6.81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144</v>
      </c>
      <c r="AU315" s="174" t="s">
        <v>142</v>
      </c>
      <c r="AV315" s="13" t="s">
        <v>142</v>
      </c>
      <c r="AW315" s="13" t="s">
        <v>33</v>
      </c>
      <c r="AX315" s="13" t="s">
        <v>76</v>
      </c>
      <c r="AY315" s="174" t="s">
        <v>134</v>
      </c>
    </row>
    <row r="316" spans="1:65" s="13" customFormat="1" x14ac:dyDescent="0.2">
      <c r="B316" s="172"/>
      <c r="D316" s="173" t="s">
        <v>144</v>
      </c>
      <c r="E316" s="174" t="s">
        <v>1</v>
      </c>
      <c r="F316" s="175" t="s">
        <v>552</v>
      </c>
      <c r="H316" s="176">
        <v>5.44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144</v>
      </c>
      <c r="AU316" s="174" t="s">
        <v>142</v>
      </c>
      <c r="AV316" s="13" t="s">
        <v>142</v>
      </c>
      <c r="AW316" s="13" t="s">
        <v>33</v>
      </c>
      <c r="AX316" s="13" t="s">
        <v>76</v>
      </c>
      <c r="AY316" s="174" t="s">
        <v>134</v>
      </c>
    </row>
    <row r="317" spans="1:65" s="13" customFormat="1" x14ac:dyDescent="0.2">
      <c r="B317" s="172"/>
      <c r="D317" s="173" t="s">
        <v>144</v>
      </c>
      <c r="E317" s="174" t="s">
        <v>1</v>
      </c>
      <c r="F317" s="175" t="s">
        <v>553</v>
      </c>
      <c r="H317" s="176">
        <v>15.6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142</v>
      </c>
      <c r="AV317" s="13" t="s">
        <v>142</v>
      </c>
      <c r="AW317" s="13" t="s">
        <v>33</v>
      </c>
      <c r="AX317" s="13" t="s">
        <v>76</v>
      </c>
      <c r="AY317" s="174" t="s">
        <v>134</v>
      </c>
    </row>
    <row r="318" spans="1:65" s="14" customFormat="1" x14ac:dyDescent="0.2">
      <c r="B318" s="181"/>
      <c r="D318" s="173" t="s">
        <v>144</v>
      </c>
      <c r="E318" s="182" t="s">
        <v>1</v>
      </c>
      <c r="F318" s="183" t="s">
        <v>153</v>
      </c>
      <c r="H318" s="184">
        <v>34.71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144</v>
      </c>
      <c r="AU318" s="182" t="s">
        <v>142</v>
      </c>
      <c r="AV318" s="14" t="s">
        <v>141</v>
      </c>
      <c r="AW318" s="14" t="s">
        <v>33</v>
      </c>
      <c r="AX318" s="14" t="s">
        <v>84</v>
      </c>
      <c r="AY318" s="182" t="s">
        <v>134</v>
      </c>
    </row>
    <row r="319" spans="1:65" s="2" customFormat="1" ht="16.5" customHeight="1" x14ac:dyDescent="0.2">
      <c r="A319" s="32"/>
      <c r="B319" s="157"/>
      <c r="C319" s="158">
        <v>96</v>
      </c>
      <c r="D319" s="158" t="s">
        <v>137</v>
      </c>
      <c r="E319" s="159" t="s">
        <v>554</v>
      </c>
      <c r="F319" s="160" t="s">
        <v>555</v>
      </c>
      <c r="G319" s="161" t="s">
        <v>311</v>
      </c>
      <c r="H319" s="162">
        <v>7.8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1.4999999999999999E-4</v>
      </c>
      <c r="R319" s="168">
        <f>Q319*H319</f>
        <v>1.1699999999999998E-3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212</v>
      </c>
      <c r="AT319" s="170" t="s">
        <v>137</v>
      </c>
      <c r="AU319" s="170" t="s">
        <v>142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142</v>
      </c>
      <c r="BK319" s="171">
        <f>ROUND(I319*H319,2)</f>
        <v>0</v>
      </c>
      <c r="BL319" s="17" t="s">
        <v>212</v>
      </c>
      <c r="BM319" s="170" t="s">
        <v>556</v>
      </c>
    </row>
    <row r="320" spans="1:65" s="13" customFormat="1" x14ac:dyDescent="0.2">
      <c r="B320" s="172"/>
      <c r="D320" s="173" t="s">
        <v>144</v>
      </c>
      <c r="E320" s="174" t="s">
        <v>1</v>
      </c>
      <c r="F320" s="175" t="s">
        <v>557</v>
      </c>
      <c r="H320" s="176">
        <v>7.8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144</v>
      </c>
      <c r="AU320" s="174" t="s">
        <v>142</v>
      </c>
      <c r="AV320" s="13" t="s">
        <v>142</v>
      </c>
      <c r="AW320" s="13" t="s">
        <v>33</v>
      </c>
      <c r="AX320" s="13" t="s">
        <v>76</v>
      </c>
      <c r="AY320" s="174" t="s">
        <v>134</v>
      </c>
    </row>
    <row r="321" spans="1:65" s="14" customFormat="1" x14ac:dyDescent="0.2">
      <c r="B321" s="181"/>
      <c r="D321" s="173" t="s">
        <v>144</v>
      </c>
      <c r="E321" s="182" t="s">
        <v>1</v>
      </c>
      <c r="F321" s="183" t="s">
        <v>153</v>
      </c>
      <c r="H321" s="184">
        <v>7.8</v>
      </c>
      <c r="I321" s="185"/>
      <c r="L321" s="181"/>
      <c r="M321" s="186"/>
      <c r="N321" s="187"/>
      <c r="O321" s="187"/>
      <c r="P321" s="187"/>
      <c r="Q321" s="187"/>
      <c r="R321" s="187"/>
      <c r="S321" s="187"/>
      <c r="T321" s="188"/>
      <c r="AT321" s="182" t="s">
        <v>144</v>
      </c>
      <c r="AU321" s="182" t="s">
        <v>142</v>
      </c>
      <c r="AV321" s="14" t="s">
        <v>141</v>
      </c>
      <c r="AW321" s="14" t="s">
        <v>33</v>
      </c>
      <c r="AX321" s="14" t="s">
        <v>84</v>
      </c>
      <c r="AY321" s="182" t="s">
        <v>134</v>
      </c>
    </row>
    <row r="322" spans="1:65" s="2" customFormat="1" ht="16.5" customHeight="1" x14ac:dyDescent="0.2">
      <c r="A322" s="32"/>
      <c r="B322" s="157"/>
      <c r="C322" s="158">
        <v>97</v>
      </c>
      <c r="D322" s="158" t="s">
        <v>137</v>
      </c>
      <c r="E322" s="159" t="s">
        <v>558</v>
      </c>
      <c r="F322" s="160" t="s">
        <v>559</v>
      </c>
      <c r="G322" s="161" t="s">
        <v>140</v>
      </c>
      <c r="H322" s="162">
        <v>24.97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0</v>
      </c>
      <c r="R322" s="168">
        <f>Q322*H322</f>
        <v>0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212</v>
      </c>
      <c r="AT322" s="170" t="s">
        <v>137</v>
      </c>
      <c r="AU322" s="170" t="s">
        <v>142</v>
      </c>
      <c r="AY322" s="17" t="s">
        <v>134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142</v>
      </c>
      <c r="BK322" s="171">
        <f>ROUND(I322*H322,2)</f>
        <v>0</v>
      </c>
      <c r="BL322" s="17" t="s">
        <v>212</v>
      </c>
      <c r="BM322" s="170" t="s">
        <v>560</v>
      </c>
    </row>
    <row r="323" spans="1:65" s="2" customFormat="1" ht="21.75" customHeight="1" x14ac:dyDescent="0.2">
      <c r="A323" s="32"/>
      <c r="B323" s="157"/>
      <c r="C323" s="158">
        <v>98</v>
      </c>
      <c r="D323" s="158" t="s">
        <v>137</v>
      </c>
      <c r="E323" s="159" t="s">
        <v>561</v>
      </c>
      <c r="F323" s="160" t="s">
        <v>562</v>
      </c>
      <c r="G323" s="161" t="s">
        <v>140</v>
      </c>
      <c r="H323" s="162">
        <v>24.97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6.9999999999999999E-4</v>
      </c>
      <c r="R323" s="168">
        <f>Q323*H323</f>
        <v>1.7478999999999998E-2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212</v>
      </c>
      <c r="AT323" s="170" t="s">
        <v>137</v>
      </c>
      <c r="AU323" s="170" t="s">
        <v>142</v>
      </c>
      <c r="AY323" s="17" t="s">
        <v>134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142</v>
      </c>
      <c r="BK323" s="171">
        <f>ROUND(I323*H323,2)</f>
        <v>0</v>
      </c>
      <c r="BL323" s="17" t="s">
        <v>212</v>
      </c>
      <c r="BM323" s="170" t="s">
        <v>563</v>
      </c>
    </row>
    <row r="324" spans="1:65" s="2" customFormat="1" ht="16.5" customHeight="1" x14ac:dyDescent="0.2">
      <c r="A324" s="32"/>
      <c r="B324" s="157"/>
      <c r="C324" s="158">
        <v>99</v>
      </c>
      <c r="D324" s="158" t="s">
        <v>137</v>
      </c>
      <c r="E324" s="159" t="s">
        <v>564</v>
      </c>
      <c r="F324" s="160" t="s">
        <v>565</v>
      </c>
      <c r="G324" s="161" t="s">
        <v>140</v>
      </c>
      <c r="H324" s="162">
        <v>49.94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2.0000000000000001E-4</v>
      </c>
      <c r="R324" s="168">
        <f>Q324*H324</f>
        <v>9.9880000000000004E-3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212</v>
      </c>
      <c r="AT324" s="170" t="s">
        <v>137</v>
      </c>
      <c r="AU324" s="170" t="s">
        <v>142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142</v>
      </c>
      <c r="BK324" s="171">
        <f>ROUND(I324*H324,2)</f>
        <v>0</v>
      </c>
      <c r="BL324" s="17" t="s">
        <v>212</v>
      </c>
      <c r="BM324" s="170" t="s">
        <v>566</v>
      </c>
    </row>
    <row r="325" spans="1:65" s="13" customFormat="1" x14ac:dyDescent="0.2">
      <c r="B325" s="172"/>
      <c r="D325" s="173" t="s">
        <v>144</v>
      </c>
      <c r="E325" s="174" t="s">
        <v>1</v>
      </c>
      <c r="F325" s="175" t="s">
        <v>567</v>
      </c>
      <c r="H325" s="176">
        <v>49.94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144</v>
      </c>
      <c r="AU325" s="174" t="s">
        <v>142</v>
      </c>
      <c r="AV325" s="13" t="s">
        <v>142</v>
      </c>
      <c r="AW325" s="13" t="s">
        <v>33</v>
      </c>
      <c r="AX325" s="13" t="s">
        <v>76</v>
      </c>
      <c r="AY325" s="174" t="s">
        <v>134</v>
      </c>
    </row>
    <row r="326" spans="1:65" s="14" customFormat="1" x14ac:dyDescent="0.2">
      <c r="B326" s="181"/>
      <c r="D326" s="173" t="s">
        <v>144</v>
      </c>
      <c r="E326" s="182" t="s">
        <v>1</v>
      </c>
      <c r="F326" s="183" t="s">
        <v>153</v>
      </c>
      <c r="H326" s="184">
        <v>49.94</v>
      </c>
      <c r="I326" s="185"/>
      <c r="L326" s="181"/>
      <c r="M326" s="186"/>
      <c r="N326" s="187"/>
      <c r="O326" s="187"/>
      <c r="P326" s="187"/>
      <c r="Q326" s="187"/>
      <c r="R326" s="187"/>
      <c r="S326" s="187"/>
      <c r="T326" s="188"/>
      <c r="AT326" s="182" t="s">
        <v>144</v>
      </c>
      <c r="AU326" s="182" t="s">
        <v>142</v>
      </c>
      <c r="AV326" s="14" t="s">
        <v>141</v>
      </c>
      <c r="AW326" s="14" t="s">
        <v>33</v>
      </c>
      <c r="AX326" s="14" t="s">
        <v>84</v>
      </c>
      <c r="AY326" s="182" t="s">
        <v>134</v>
      </c>
    </row>
    <row r="327" spans="1:65" s="2" customFormat="1" ht="21.75" customHeight="1" x14ac:dyDescent="0.2">
      <c r="A327" s="32"/>
      <c r="B327" s="157"/>
      <c r="C327" s="158">
        <v>100</v>
      </c>
      <c r="D327" s="158" t="s">
        <v>137</v>
      </c>
      <c r="E327" s="159" t="s">
        <v>568</v>
      </c>
      <c r="F327" s="160" t="s">
        <v>569</v>
      </c>
      <c r="G327" s="161" t="s">
        <v>245</v>
      </c>
      <c r="H327" s="162">
        <v>0.66500000000000004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212</v>
      </c>
      <c r="AT327" s="170" t="s">
        <v>137</v>
      </c>
      <c r="AU327" s="170" t="s">
        <v>142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142</v>
      </c>
      <c r="BK327" s="171">
        <f>ROUND(I327*H327,2)</f>
        <v>0</v>
      </c>
      <c r="BL327" s="17" t="s">
        <v>212</v>
      </c>
      <c r="BM327" s="170" t="s">
        <v>570</v>
      </c>
    </row>
    <row r="328" spans="1:65" s="2" customFormat="1" ht="21.75" customHeight="1" x14ac:dyDescent="0.2">
      <c r="A328" s="32"/>
      <c r="B328" s="157"/>
      <c r="C328" s="158">
        <v>101</v>
      </c>
      <c r="D328" s="158" t="s">
        <v>137</v>
      </c>
      <c r="E328" s="159" t="s">
        <v>571</v>
      </c>
      <c r="F328" s="160" t="s">
        <v>572</v>
      </c>
      <c r="G328" s="161" t="s">
        <v>245</v>
      </c>
      <c r="H328" s="162">
        <v>0.66500000000000004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212</v>
      </c>
      <c r="AT328" s="170" t="s">
        <v>137</v>
      </c>
      <c r="AU328" s="170" t="s">
        <v>142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142</v>
      </c>
      <c r="BK328" s="171">
        <f>ROUND(I328*H328,2)</f>
        <v>0</v>
      </c>
      <c r="BL328" s="17" t="s">
        <v>212</v>
      </c>
      <c r="BM328" s="170" t="s">
        <v>573</v>
      </c>
    </row>
    <row r="329" spans="1:65" s="2" customFormat="1" ht="21.75" customHeight="1" x14ac:dyDescent="0.2">
      <c r="A329" s="32"/>
      <c r="B329" s="157"/>
      <c r="C329" s="158">
        <v>102</v>
      </c>
      <c r="D329" s="158" t="s">
        <v>137</v>
      </c>
      <c r="E329" s="159" t="s">
        <v>574</v>
      </c>
      <c r="F329" s="160" t="s">
        <v>575</v>
      </c>
      <c r="G329" s="161" t="s">
        <v>140</v>
      </c>
      <c r="H329" s="162">
        <v>5.73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212</v>
      </c>
      <c r="AT329" s="170" t="s">
        <v>137</v>
      </c>
      <c r="AU329" s="170" t="s">
        <v>142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142</v>
      </c>
      <c r="BK329" s="171">
        <f>ROUND(I329*H329,2)</f>
        <v>0</v>
      </c>
      <c r="BL329" s="17" t="s">
        <v>212</v>
      </c>
      <c r="BM329" s="170" t="s">
        <v>576</v>
      </c>
    </row>
    <row r="330" spans="1:65" s="13" customFormat="1" x14ac:dyDescent="0.2">
      <c r="B330" s="172"/>
      <c r="D330" s="173" t="s">
        <v>144</v>
      </c>
      <c r="E330" s="174" t="s">
        <v>1</v>
      </c>
      <c r="F330" s="175" t="s">
        <v>577</v>
      </c>
      <c r="H330" s="176">
        <v>5.73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144</v>
      </c>
      <c r="AU330" s="174" t="s">
        <v>142</v>
      </c>
      <c r="AV330" s="13" t="s">
        <v>142</v>
      </c>
      <c r="AW330" s="13" t="s">
        <v>33</v>
      </c>
      <c r="AX330" s="13" t="s">
        <v>84</v>
      </c>
      <c r="AY330" s="174" t="s">
        <v>134</v>
      </c>
    </row>
    <row r="331" spans="1:65" s="12" customFormat="1" ht="22.9" customHeight="1" x14ac:dyDescent="0.2">
      <c r="B331" s="144"/>
      <c r="D331" s="145" t="s">
        <v>75</v>
      </c>
      <c r="E331" s="155" t="s">
        <v>578</v>
      </c>
      <c r="F331" s="155" t="s">
        <v>579</v>
      </c>
      <c r="I331" s="147"/>
      <c r="J331" s="156">
        <f>BK331</f>
        <v>0</v>
      </c>
      <c r="L331" s="144"/>
      <c r="M331" s="149"/>
      <c r="N331" s="150"/>
      <c r="O331" s="150"/>
      <c r="P331" s="151">
        <f>SUM(P332:P346)</f>
        <v>0</v>
      </c>
      <c r="Q331" s="150"/>
      <c r="R331" s="151">
        <f>SUM(R332:R346)</f>
        <v>3.6999999999999998E-2</v>
      </c>
      <c r="S331" s="150"/>
      <c r="T331" s="152">
        <f>SUM(T332:T346)</f>
        <v>0.12145054999999998</v>
      </c>
      <c r="AR331" s="145" t="s">
        <v>142</v>
      </c>
      <c r="AT331" s="153" t="s">
        <v>75</v>
      </c>
      <c r="AU331" s="153" t="s">
        <v>84</v>
      </c>
      <c r="AY331" s="145" t="s">
        <v>134</v>
      </c>
      <c r="BK331" s="154">
        <f>SUM(BK332:BK346)</f>
        <v>0</v>
      </c>
    </row>
    <row r="332" spans="1:65" s="2" customFormat="1" ht="21.75" customHeight="1" x14ac:dyDescent="0.2">
      <c r="A332" s="32"/>
      <c r="B332" s="157"/>
      <c r="C332" s="158">
        <v>103</v>
      </c>
      <c r="D332" s="158" t="s">
        <v>137</v>
      </c>
      <c r="E332" s="159" t="s">
        <v>580</v>
      </c>
      <c r="F332" s="160" t="s">
        <v>581</v>
      </c>
      <c r="G332" s="161" t="s">
        <v>140</v>
      </c>
      <c r="H332" s="162">
        <v>4.9269999999999996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2.4649999999999998E-2</v>
      </c>
      <c r="T332" s="169">
        <f>S332*H332</f>
        <v>0.12145054999999998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212</v>
      </c>
      <c r="AT332" s="170" t="s">
        <v>137</v>
      </c>
      <c r="AU332" s="170" t="s">
        <v>142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142</v>
      </c>
      <c r="BK332" s="171">
        <f>ROUND(I332*H332,2)</f>
        <v>0</v>
      </c>
      <c r="BL332" s="17" t="s">
        <v>212</v>
      </c>
      <c r="BM332" s="170" t="s">
        <v>582</v>
      </c>
    </row>
    <row r="333" spans="1:65" s="15" customFormat="1" x14ac:dyDescent="0.2">
      <c r="B333" s="189"/>
      <c r="D333" s="173" t="s">
        <v>144</v>
      </c>
      <c r="E333" s="190" t="s">
        <v>1</v>
      </c>
      <c r="F333" s="191" t="s">
        <v>583</v>
      </c>
      <c r="H333" s="190" t="s">
        <v>1</v>
      </c>
      <c r="I333" s="192"/>
      <c r="L333" s="189"/>
      <c r="M333" s="193"/>
      <c r="N333" s="194"/>
      <c r="O333" s="194"/>
      <c r="P333" s="194"/>
      <c r="Q333" s="194"/>
      <c r="R333" s="194"/>
      <c r="S333" s="194"/>
      <c r="T333" s="195"/>
      <c r="AT333" s="190" t="s">
        <v>144</v>
      </c>
      <c r="AU333" s="190" t="s">
        <v>142</v>
      </c>
      <c r="AV333" s="15" t="s">
        <v>84</v>
      </c>
      <c r="AW333" s="15" t="s">
        <v>33</v>
      </c>
      <c r="AX333" s="15" t="s">
        <v>76</v>
      </c>
      <c r="AY333" s="190" t="s">
        <v>134</v>
      </c>
    </row>
    <row r="334" spans="1:65" s="13" customFormat="1" x14ac:dyDescent="0.2">
      <c r="B334" s="172"/>
      <c r="D334" s="173" t="s">
        <v>144</v>
      </c>
      <c r="E334" s="174" t="s">
        <v>1</v>
      </c>
      <c r="F334" s="175" t="s">
        <v>584</v>
      </c>
      <c r="H334" s="176">
        <v>4.9269999999999996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144</v>
      </c>
      <c r="AU334" s="174" t="s">
        <v>142</v>
      </c>
      <c r="AV334" s="13" t="s">
        <v>142</v>
      </c>
      <c r="AW334" s="13" t="s">
        <v>33</v>
      </c>
      <c r="AX334" s="13" t="s">
        <v>76</v>
      </c>
      <c r="AY334" s="174" t="s">
        <v>134</v>
      </c>
    </row>
    <row r="335" spans="1:65" s="14" customFormat="1" x14ac:dyDescent="0.2">
      <c r="B335" s="181"/>
      <c r="D335" s="173" t="s">
        <v>144</v>
      </c>
      <c r="E335" s="182" t="s">
        <v>1</v>
      </c>
      <c r="F335" s="183" t="s">
        <v>153</v>
      </c>
      <c r="H335" s="184">
        <v>4.9269999999999996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144</v>
      </c>
      <c r="AU335" s="182" t="s">
        <v>142</v>
      </c>
      <c r="AV335" s="14" t="s">
        <v>141</v>
      </c>
      <c r="AW335" s="14" t="s">
        <v>33</v>
      </c>
      <c r="AX335" s="14" t="s">
        <v>84</v>
      </c>
      <c r="AY335" s="182" t="s">
        <v>134</v>
      </c>
    </row>
    <row r="336" spans="1:65" s="2" customFormat="1" ht="21.75" customHeight="1" x14ac:dyDescent="0.2">
      <c r="A336" s="32"/>
      <c r="B336" s="157"/>
      <c r="C336" s="158">
        <v>104</v>
      </c>
      <c r="D336" s="158" t="s">
        <v>137</v>
      </c>
      <c r="E336" s="159" t="s">
        <v>585</v>
      </c>
      <c r="F336" s="160" t="s">
        <v>586</v>
      </c>
      <c r="G336" s="161" t="s">
        <v>202</v>
      </c>
      <c r="H336" s="162">
        <v>2</v>
      </c>
      <c r="I336" s="163"/>
      <c r="J336" s="164">
        <f t="shared" ref="J336:J346" si="40"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ref="P336:P346" si="41">O336*H336</f>
        <v>0</v>
      </c>
      <c r="Q336" s="168">
        <v>0</v>
      </c>
      <c r="R336" s="168">
        <f t="shared" ref="R336:R346" si="42">Q336*H336</f>
        <v>0</v>
      </c>
      <c r="S336" s="168">
        <v>0</v>
      </c>
      <c r="T336" s="169">
        <f t="shared" ref="T336:T346" si="43"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212</v>
      </c>
      <c r="AT336" s="170" t="s">
        <v>137</v>
      </c>
      <c r="AU336" s="170" t="s">
        <v>142</v>
      </c>
      <c r="AY336" s="17" t="s">
        <v>134</v>
      </c>
      <c r="BE336" s="171">
        <f t="shared" ref="BE336:BE346" si="44">IF(N336="základní",J336,0)</f>
        <v>0</v>
      </c>
      <c r="BF336" s="171">
        <f t="shared" ref="BF336:BF346" si="45">IF(N336="snížená",J336,0)</f>
        <v>0</v>
      </c>
      <c r="BG336" s="171">
        <f t="shared" ref="BG336:BG346" si="46">IF(N336="zákl. přenesená",J336,0)</f>
        <v>0</v>
      </c>
      <c r="BH336" s="171">
        <f t="shared" ref="BH336:BH346" si="47">IF(N336="sníž. přenesená",J336,0)</f>
        <v>0</v>
      </c>
      <c r="BI336" s="171">
        <f t="shared" ref="BI336:BI346" si="48">IF(N336="nulová",J336,0)</f>
        <v>0</v>
      </c>
      <c r="BJ336" s="17" t="s">
        <v>142</v>
      </c>
      <c r="BK336" s="171">
        <f t="shared" ref="BK336:BK346" si="49">ROUND(I336*H336,2)</f>
        <v>0</v>
      </c>
      <c r="BL336" s="17" t="s">
        <v>212</v>
      </c>
      <c r="BM336" s="170" t="s">
        <v>587</v>
      </c>
    </row>
    <row r="337" spans="1:65" s="2" customFormat="1" ht="16.5" customHeight="1" x14ac:dyDescent="0.2">
      <c r="A337" s="32"/>
      <c r="B337" s="157"/>
      <c r="C337" s="158">
        <v>105</v>
      </c>
      <c r="D337" s="196" t="s">
        <v>205</v>
      </c>
      <c r="E337" s="197" t="s">
        <v>588</v>
      </c>
      <c r="F337" s="198" t="s">
        <v>589</v>
      </c>
      <c r="G337" s="199" t="s">
        <v>202</v>
      </c>
      <c r="H337" s="200">
        <v>2</v>
      </c>
      <c r="I337" s="201"/>
      <c r="J337" s="202">
        <f t="shared" si="40"/>
        <v>0</v>
      </c>
      <c r="K337" s="203"/>
      <c r="L337" s="204"/>
      <c r="M337" s="205" t="s">
        <v>1</v>
      </c>
      <c r="N337" s="206" t="s">
        <v>42</v>
      </c>
      <c r="O337" s="58"/>
      <c r="P337" s="168">
        <f t="shared" si="41"/>
        <v>0</v>
      </c>
      <c r="Q337" s="168">
        <v>1.55E-2</v>
      </c>
      <c r="R337" s="168">
        <f t="shared" si="42"/>
        <v>3.1E-2</v>
      </c>
      <c r="S337" s="168">
        <v>0</v>
      </c>
      <c r="T337" s="169">
        <f t="shared" si="4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300</v>
      </c>
      <c r="AT337" s="170" t="s">
        <v>205</v>
      </c>
      <c r="AU337" s="170" t="s">
        <v>142</v>
      </c>
      <c r="AY337" s="17" t="s">
        <v>134</v>
      </c>
      <c r="BE337" s="171">
        <f t="shared" si="44"/>
        <v>0</v>
      </c>
      <c r="BF337" s="171">
        <f t="shared" si="45"/>
        <v>0</v>
      </c>
      <c r="BG337" s="171">
        <f t="shared" si="46"/>
        <v>0</v>
      </c>
      <c r="BH337" s="171">
        <f t="shared" si="47"/>
        <v>0</v>
      </c>
      <c r="BI337" s="171">
        <f t="shared" si="48"/>
        <v>0</v>
      </c>
      <c r="BJ337" s="17" t="s">
        <v>142</v>
      </c>
      <c r="BK337" s="171">
        <f t="shared" si="49"/>
        <v>0</v>
      </c>
      <c r="BL337" s="17" t="s">
        <v>212</v>
      </c>
      <c r="BM337" s="170" t="s">
        <v>590</v>
      </c>
    </row>
    <row r="338" spans="1:65" s="2" customFormat="1" ht="21.75" customHeight="1" x14ac:dyDescent="0.2">
      <c r="A338" s="32"/>
      <c r="B338" s="157"/>
      <c r="C338" s="158">
        <v>106</v>
      </c>
      <c r="D338" s="196" t="s">
        <v>205</v>
      </c>
      <c r="E338" s="197" t="s">
        <v>591</v>
      </c>
      <c r="F338" s="198" t="s">
        <v>592</v>
      </c>
      <c r="G338" s="199" t="s">
        <v>202</v>
      </c>
      <c r="H338" s="200">
        <v>2</v>
      </c>
      <c r="I338" s="201"/>
      <c r="J338" s="202">
        <f t="shared" si="40"/>
        <v>0</v>
      </c>
      <c r="K338" s="203"/>
      <c r="L338" s="204"/>
      <c r="M338" s="205" t="s">
        <v>1</v>
      </c>
      <c r="N338" s="206" t="s">
        <v>42</v>
      </c>
      <c r="O338" s="58"/>
      <c r="P338" s="168">
        <f t="shared" si="41"/>
        <v>0</v>
      </c>
      <c r="Q338" s="168">
        <v>1.1999999999999999E-3</v>
      </c>
      <c r="R338" s="168">
        <f t="shared" si="42"/>
        <v>2.3999999999999998E-3</v>
      </c>
      <c r="S338" s="168">
        <v>0</v>
      </c>
      <c r="T338" s="169">
        <f t="shared" si="4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300</v>
      </c>
      <c r="AT338" s="170" t="s">
        <v>205</v>
      </c>
      <c r="AU338" s="170" t="s">
        <v>142</v>
      </c>
      <c r="AY338" s="17" t="s">
        <v>134</v>
      </c>
      <c r="BE338" s="171">
        <f t="shared" si="44"/>
        <v>0</v>
      </c>
      <c r="BF338" s="171">
        <f t="shared" si="45"/>
        <v>0</v>
      </c>
      <c r="BG338" s="171">
        <f t="shared" si="46"/>
        <v>0</v>
      </c>
      <c r="BH338" s="171">
        <f t="shared" si="47"/>
        <v>0</v>
      </c>
      <c r="BI338" s="171">
        <f t="shared" si="48"/>
        <v>0</v>
      </c>
      <c r="BJ338" s="17" t="s">
        <v>142</v>
      </c>
      <c r="BK338" s="171">
        <f t="shared" si="49"/>
        <v>0</v>
      </c>
      <c r="BL338" s="17" t="s">
        <v>212</v>
      </c>
      <c r="BM338" s="170" t="s">
        <v>593</v>
      </c>
    </row>
    <row r="339" spans="1:65" s="2" customFormat="1" ht="16.5" customHeight="1" x14ac:dyDescent="0.2">
      <c r="A339" s="32"/>
      <c r="B339" s="157"/>
      <c r="C339" s="158">
        <v>107</v>
      </c>
      <c r="D339" s="158" t="s">
        <v>137</v>
      </c>
      <c r="E339" s="159" t="s">
        <v>594</v>
      </c>
      <c r="F339" s="160" t="s">
        <v>595</v>
      </c>
      <c r="G339" s="161" t="s">
        <v>202</v>
      </c>
      <c r="H339" s="162">
        <v>2</v>
      </c>
      <c r="I339" s="163"/>
      <c r="J339" s="164">
        <f t="shared" si="4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41"/>
        <v>0</v>
      </c>
      <c r="Q339" s="168">
        <v>0</v>
      </c>
      <c r="R339" s="168">
        <f t="shared" si="42"/>
        <v>0</v>
      </c>
      <c r="S339" s="168">
        <v>0</v>
      </c>
      <c r="T339" s="169">
        <f t="shared" si="4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212</v>
      </c>
      <c r="AT339" s="170" t="s">
        <v>137</v>
      </c>
      <c r="AU339" s="170" t="s">
        <v>142</v>
      </c>
      <c r="AY339" s="17" t="s">
        <v>134</v>
      </c>
      <c r="BE339" s="171">
        <f t="shared" si="44"/>
        <v>0</v>
      </c>
      <c r="BF339" s="171">
        <f t="shared" si="45"/>
        <v>0</v>
      </c>
      <c r="BG339" s="171">
        <f t="shared" si="46"/>
        <v>0</v>
      </c>
      <c r="BH339" s="171">
        <f t="shared" si="47"/>
        <v>0</v>
      </c>
      <c r="BI339" s="171">
        <f t="shared" si="48"/>
        <v>0</v>
      </c>
      <c r="BJ339" s="17" t="s">
        <v>142</v>
      </c>
      <c r="BK339" s="171">
        <f t="shared" si="49"/>
        <v>0</v>
      </c>
      <c r="BL339" s="17" t="s">
        <v>212</v>
      </c>
      <c r="BM339" s="170" t="s">
        <v>596</v>
      </c>
    </row>
    <row r="340" spans="1:65" s="2" customFormat="1" ht="16.5" customHeight="1" x14ac:dyDescent="0.2">
      <c r="A340" s="32"/>
      <c r="B340" s="157"/>
      <c r="C340" s="158">
        <v>108</v>
      </c>
      <c r="D340" s="196" t="s">
        <v>205</v>
      </c>
      <c r="E340" s="197" t="s">
        <v>597</v>
      </c>
      <c r="F340" s="198" t="s">
        <v>598</v>
      </c>
      <c r="G340" s="199" t="s">
        <v>202</v>
      </c>
      <c r="H340" s="200">
        <v>2</v>
      </c>
      <c r="I340" s="201"/>
      <c r="J340" s="202">
        <f t="shared" si="40"/>
        <v>0</v>
      </c>
      <c r="K340" s="203"/>
      <c r="L340" s="204"/>
      <c r="M340" s="205" t="s">
        <v>1</v>
      </c>
      <c r="N340" s="206" t="s">
        <v>42</v>
      </c>
      <c r="O340" s="58"/>
      <c r="P340" s="168">
        <f t="shared" si="41"/>
        <v>0</v>
      </c>
      <c r="Q340" s="168">
        <v>4.4999999999999999E-4</v>
      </c>
      <c r="R340" s="168">
        <f t="shared" si="42"/>
        <v>8.9999999999999998E-4</v>
      </c>
      <c r="S340" s="168">
        <v>0</v>
      </c>
      <c r="T340" s="169">
        <f t="shared" si="4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300</v>
      </c>
      <c r="AT340" s="170" t="s">
        <v>205</v>
      </c>
      <c r="AU340" s="170" t="s">
        <v>142</v>
      </c>
      <c r="AY340" s="17" t="s">
        <v>134</v>
      </c>
      <c r="BE340" s="171">
        <f t="shared" si="44"/>
        <v>0</v>
      </c>
      <c r="BF340" s="171">
        <f t="shared" si="45"/>
        <v>0</v>
      </c>
      <c r="BG340" s="171">
        <f t="shared" si="46"/>
        <v>0</v>
      </c>
      <c r="BH340" s="171">
        <f t="shared" si="47"/>
        <v>0</v>
      </c>
      <c r="BI340" s="171">
        <f t="shared" si="48"/>
        <v>0</v>
      </c>
      <c r="BJ340" s="17" t="s">
        <v>142</v>
      </c>
      <c r="BK340" s="171">
        <f t="shared" si="49"/>
        <v>0</v>
      </c>
      <c r="BL340" s="17" t="s">
        <v>212</v>
      </c>
      <c r="BM340" s="170" t="s">
        <v>599</v>
      </c>
    </row>
    <row r="341" spans="1:65" s="2" customFormat="1" ht="21.75" customHeight="1" x14ac:dyDescent="0.2">
      <c r="A341" s="32"/>
      <c r="B341" s="157"/>
      <c r="C341" s="158">
        <v>109</v>
      </c>
      <c r="D341" s="158" t="s">
        <v>137</v>
      </c>
      <c r="E341" s="159" t="s">
        <v>600</v>
      </c>
      <c r="F341" s="160" t="s">
        <v>601</v>
      </c>
      <c r="G341" s="161" t="s">
        <v>202</v>
      </c>
      <c r="H341" s="162">
        <v>2</v>
      </c>
      <c r="I341" s="163"/>
      <c r="J341" s="164">
        <f t="shared" si="4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41"/>
        <v>0</v>
      </c>
      <c r="Q341" s="168">
        <v>0</v>
      </c>
      <c r="R341" s="168">
        <f t="shared" si="42"/>
        <v>0</v>
      </c>
      <c r="S341" s="168">
        <v>0</v>
      </c>
      <c r="T341" s="169">
        <f t="shared" si="4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212</v>
      </c>
      <c r="AT341" s="170" t="s">
        <v>137</v>
      </c>
      <c r="AU341" s="170" t="s">
        <v>142</v>
      </c>
      <c r="AY341" s="17" t="s">
        <v>134</v>
      </c>
      <c r="BE341" s="171">
        <f t="shared" si="44"/>
        <v>0</v>
      </c>
      <c r="BF341" s="171">
        <f t="shared" si="45"/>
        <v>0</v>
      </c>
      <c r="BG341" s="171">
        <f t="shared" si="46"/>
        <v>0</v>
      </c>
      <c r="BH341" s="171">
        <f t="shared" si="47"/>
        <v>0</v>
      </c>
      <c r="BI341" s="171">
        <f t="shared" si="48"/>
        <v>0</v>
      </c>
      <c r="BJ341" s="17" t="s">
        <v>142</v>
      </c>
      <c r="BK341" s="171">
        <f t="shared" si="49"/>
        <v>0</v>
      </c>
      <c r="BL341" s="17" t="s">
        <v>212</v>
      </c>
      <c r="BM341" s="170" t="s">
        <v>602</v>
      </c>
    </row>
    <row r="342" spans="1:65" s="2" customFormat="1" ht="16.5" customHeight="1" x14ac:dyDescent="0.2">
      <c r="A342" s="32"/>
      <c r="B342" s="157"/>
      <c r="C342" s="158">
        <v>110</v>
      </c>
      <c r="D342" s="196" t="s">
        <v>205</v>
      </c>
      <c r="E342" s="197" t="s">
        <v>603</v>
      </c>
      <c r="F342" s="198" t="s">
        <v>604</v>
      </c>
      <c r="G342" s="199" t="s">
        <v>202</v>
      </c>
      <c r="H342" s="200">
        <v>2</v>
      </c>
      <c r="I342" s="201"/>
      <c r="J342" s="202">
        <f t="shared" si="40"/>
        <v>0</v>
      </c>
      <c r="K342" s="203"/>
      <c r="L342" s="204"/>
      <c r="M342" s="205" t="s">
        <v>1</v>
      </c>
      <c r="N342" s="206" t="s">
        <v>42</v>
      </c>
      <c r="O342" s="58"/>
      <c r="P342" s="168">
        <f t="shared" si="41"/>
        <v>0</v>
      </c>
      <c r="Q342" s="168">
        <v>1.3500000000000001E-3</v>
      </c>
      <c r="R342" s="168">
        <f t="shared" si="42"/>
        <v>2.7000000000000001E-3</v>
      </c>
      <c r="S342" s="168">
        <v>0</v>
      </c>
      <c r="T342" s="169">
        <f t="shared" si="4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300</v>
      </c>
      <c r="AT342" s="170" t="s">
        <v>205</v>
      </c>
      <c r="AU342" s="170" t="s">
        <v>142</v>
      </c>
      <c r="AY342" s="17" t="s">
        <v>134</v>
      </c>
      <c r="BE342" s="171">
        <f t="shared" si="44"/>
        <v>0</v>
      </c>
      <c r="BF342" s="171">
        <f t="shared" si="45"/>
        <v>0</v>
      </c>
      <c r="BG342" s="171">
        <f t="shared" si="46"/>
        <v>0</v>
      </c>
      <c r="BH342" s="171">
        <f t="shared" si="47"/>
        <v>0</v>
      </c>
      <c r="BI342" s="171">
        <f t="shared" si="48"/>
        <v>0</v>
      </c>
      <c r="BJ342" s="17" t="s">
        <v>142</v>
      </c>
      <c r="BK342" s="171">
        <f t="shared" si="49"/>
        <v>0</v>
      </c>
      <c r="BL342" s="17" t="s">
        <v>212</v>
      </c>
      <c r="BM342" s="170" t="s">
        <v>605</v>
      </c>
    </row>
    <row r="343" spans="1:65" s="2" customFormat="1" ht="21.75" customHeight="1" x14ac:dyDescent="0.2">
      <c r="A343" s="32"/>
      <c r="B343" s="157"/>
      <c r="C343" s="158">
        <v>111</v>
      </c>
      <c r="D343" s="158" t="s">
        <v>137</v>
      </c>
      <c r="E343" s="159" t="s">
        <v>606</v>
      </c>
      <c r="F343" s="160" t="s">
        <v>607</v>
      </c>
      <c r="G343" s="161" t="s">
        <v>245</v>
      </c>
      <c r="H343" s="162">
        <v>3.6999999999999998E-2</v>
      </c>
      <c r="I343" s="163"/>
      <c r="J343" s="164">
        <f t="shared" si="4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41"/>
        <v>0</v>
      </c>
      <c r="Q343" s="168">
        <v>0</v>
      </c>
      <c r="R343" s="168">
        <f t="shared" si="42"/>
        <v>0</v>
      </c>
      <c r="S343" s="168">
        <v>0</v>
      </c>
      <c r="T343" s="169">
        <f t="shared" si="4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212</v>
      </c>
      <c r="AT343" s="170" t="s">
        <v>137</v>
      </c>
      <c r="AU343" s="170" t="s">
        <v>142</v>
      </c>
      <c r="AY343" s="17" t="s">
        <v>134</v>
      </c>
      <c r="BE343" s="171">
        <f t="shared" si="44"/>
        <v>0</v>
      </c>
      <c r="BF343" s="171">
        <f t="shared" si="45"/>
        <v>0</v>
      </c>
      <c r="BG343" s="171">
        <f t="shared" si="46"/>
        <v>0</v>
      </c>
      <c r="BH343" s="171">
        <f t="shared" si="47"/>
        <v>0</v>
      </c>
      <c r="BI343" s="171">
        <f t="shared" si="48"/>
        <v>0</v>
      </c>
      <c r="BJ343" s="17" t="s">
        <v>142</v>
      </c>
      <c r="BK343" s="171">
        <f t="shared" si="49"/>
        <v>0</v>
      </c>
      <c r="BL343" s="17" t="s">
        <v>212</v>
      </c>
      <c r="BM343" s="170" t="s">
        <v>608</v>
      </c>
    </row>
    <row r="344" spans="1:65" s="2" customFormat="1" ht="21.75" customHeight="1" x14ac:dyDescent="0.2">
      <c r="A344" s="32"/>
      <c r="B344" s="157"/>
      <c r="C344" s="158">
        <v>112</v>
      </c>
      <c r="D344" s="158" t="s">
        <v>137</v>
      </c>
      <c r="E344" s="159" t="s">
        <v>609</v>
      </c>
      <c r="F344" s="160" t="s">
        <v>610</v>
      </c>
      <c r="G344" s="161" t="s">
        <v>245</v>
      </c>
      <c r="H344" s="162">
        <v>3.6999999999999998E-2</v>
      </c>
      <c r="I344" s="163"/>
      <c r="J344" s="164">
        <f t="shared" si="4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41"/>
        <v>0</v>
      </c>
      <c r="Q344" s="168">
        <v>0</v>
      </c>
      <c r="R344" s="168">
        <f t="shared" si="42"/>
        <v>0</v>
      </c>
      <c r="S344" s="168">
        <v>0</v>
      </c>
      <c r="T344" s="169">
        <f t="shared" si="4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212</v>
      </c>
      <c r="AT344" s="170" t="s">
        <v>137</v>
      </c>
      <c r="AU344" s="170" t="s">
        <v>142</v>
      </c>
      <c r="AY344" s="17" t="s">
        <v>134</v>
      </c>
      <c r="BE344" s="171">
        <f t="shared" si="44"/>
        <v>0</v>
      </c>
      <c r="BF344" s="171">
        <f t="shared" si="45"/>
        <v>0</v>
      </c>
      <c r="BG344" s="171">
        <f t="shared" si="46"/>
        <v>0</v>
      </c>
      <c r="BH344" s="171">
        <f t="shared" si="47"/>
        <v>0</v>
      </c>
      <c r="BI344" s="171">
        <f t="shared" si="48"/>
        <v>0</v>
      </c>
      <c r="BJ344" s="17" t="s">
        <v>142</v>
      </c>
      <c r="BK344" s="171">
        <f t="shared" si="49"/>
        <v>0</v>
      </c>
      <c r="BL344" s="17" t="s">
        <v>212</v>
      </c>
      <c r="BM344" s="170" t="s">
        <v>611</v>
      </c>
    </row>
    <row r="345" spans="1:65" s="2" customFormat="1" ht="21.75" customHeight="1" x14ac:dyDescent="0.2">
      <c r="A345" s="32"/>
      <c r="B345" s="157"/>
      <c r="C345" s="158">
        <v>113</v>
      </c>
      <c r="D345" s="158" t="s">
        <v>137</v>
      </c>
      <c r="E345" s="159" t="s">
        <v>612</v>
      </c>
      <c r="F345" s="160" t="s">
        <v>613</v>
      </c>
      <c r="G345" s="161" t="s">
        <v>447</v>
      </c>
      <c r="H345" s="162">
        <v>1</v>
      </c>
      <c r="I345" s="163"/>
      <c r="J345" s="164">
        <f t="shared" si="4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41"/>
        <v>0</v>
      </c>
      <c r="Q345" s="168">
        <v>0</v>
      </c>
      <c r="R345" s="168">
        <f t="shared" si="42"/>
        <v>0</v>
      </c>
      <c r="S345" s="168">
        <v>0</v>
      </c>
      <c r="T345" s="169">
        <f t="shared" si="4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212</v>
      </c>
      <c r="AT345" s="170" t="s">
        <v>137</v>
      </c>
      <c r="AU345" s="170" t="s">
        <v>142</v>
      </c>
      <c r="AY345" s="17" t="s">
        <v>134</v>
      </c>
      <c r="BE345" s="171">
        <f t="shared" si="44"/>
        <v>0</v>
      </c>
      <c r="BF345" s="171">
        <f t="shared" si="45"/>
        <v>0</v>
      </c>
      <c r="BG345" s="171">
        <f t="shared" si="46"/>
        <v>0</v>
      </c>
      <c r="BH345" s="171">
        <f t="shared" si="47"/>
        <v>0</v>
      </c>
      <c r="BI345" s="171">
        <f t="shared" si="48"/>
        <v>0</v>
      </c>
      <c r="BJ345" s="17" t="s">
        <v>142</v>
      </c>
      <c r="BK345" s="171">
        <f t="shared" si="49"/>
        <v>0</v>
      </c>
      <c r="BL345" s="17" t="s">
        <v>212</v>
      </c>
      <c r="BM345" s="170" t="s">
        <v>614</v>
      </c>
    </row>
    <row r="346" spans="1:65" s="2" customFormat="1" ht="21.75" customHeight="1" x14ac:dyDescent="0.2">
      <c r="A346" s="32"/>
      <c r="B346" s="157"/>
      <c r="C346" s="158">
        <v>114</v>
      </c>
      <c r="D346" s="158" t="s">
        <v>137</v>
      </c>
      <c r="E346" s="159" t="s">
        <v>615</v>
      </c>
      <c r="F346" s="160" t="s">
        <v>616</v>
      </c>
      <c r="G346" s="161" t="s">
        <v>447</v>
      </c>
      <c r="H346" s="162">
        <v>2</v>
      </c>
      <c r="I346" s="163"/>
      <c r="J346" s="164">
        <f t="shared" si="4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41"/>
        <v>0</v>
      </c>
      <c r="Q346" s="168">
        <v>0</v>
      </c>
      <c r="R346" s="168">
        <f t="shared" si="42"/>
        <v>0</v>
      </c>
      <c r="S346" s="168">
        <v>0</v>
      </c>
      <c r="T346" s="169">
        <f t="shared" si="4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212</v>
      </c>
      <c r="AT346" s="170" t="s">
        <v>137</v>
      </c>
      <c r="AU346" s="170" t="s">
        <v>142</v>
      </c>
      <c r="AY346" s="17" t="s">
        <v>134</v>
      </c>
      <c r="BE346" s="171">
        <f t="shared" si="44"/>
        <v>0</v>
      </c>
      <c r="BF346" s="171">
        <f t="shared" si="45"/>
        <v>0</v>
      </c>
      <c r="BG346" s="171">
        <f t="shared" si="46"/>
        <v>0</v>
      </c>
      <c r="BH346" s="171">
        <f t="shared" si="47"/>
        <v>0</v>
      </c>
      <c r="BI346" s="171">
        <f t="shared" si="48"/>
        <v>0</v>
      </c>
      <c r="BJ346" s="17" t="s">
        <v>142</v>
      </c>
      <c r="BK346" s="171">
        <f t="shared" si="49"/>
        <v>0</v>
      </c>
      <c r="BL346" s="17" t="s">
        <v>212</v>
      </c>
      <c r="BM346" s="170" t="s">
        <v>617</v>
      </c>
    </row>
    <row r="347" spans="1:65" s="12" customFormat="1" ht="22.9" customHeight="1" x14ac:dyDescent="0.2">
      <c r="B347" s="144"/>
      <c r="D347" s="145" t="s">
        <v>75</v>
      </c>
      <c r="E347" s="155" t="s">
        <v>618</v>
      </c>
      <c r="F347" s="155" t="s">
        <v>619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SUM(P348:P357)</f>
        <v>0</v>
      </c>
      <c r="Q347" s="150"/>
      <c r="R347" s="151">
        <f>SUM(R348:R357)</f>
        <v>0.23641890999999998</v>
      </c>
      <c r="S347" s="150"/>
      <c r="T347" s="152">
        <f>SUM(T348:T357)</f>
        <v>0</v>
      </c>
      <c r="AR347" s="145" t="s">
        <v>142</v>
      </c>
      <c r="AT347" s="153" t="s">
        <v>75</v>
      </c>
      <c r="AU347" s="153" t="s">
        <v>84</v>
      </c>
      <c r="AY347" s="145" t="s">
        <v>134</v>
      </c>
      <c r="BK347" s="154">
        <f>SUM(BK348:BK357)</f>
        <v>0</v>
      </c>
    </row>
    <row r="348" spans="1:65" s="2" customFormat="1" ht="21.75" customHeight="1" x14ac:dyDescent="0.2">
      <c r="A348" s="32"/>
      <c r="B348" s="157"/>
      <c r="C348" s="158">
        <v>115</v>
      </c>
      <c r="D348" s="158" t="s">
        <v>137</v>
      </c>
      <c r="E348" s="159" t="s">
        <v>620</v>
      </c>
      <c r="F348" s="160" t="s">
        <v>621</v>
      </c>
      <c r="G348" s="161" t="s">
        <v>140</v>
      </c>
      <c r="H348" s="162">
        <v>3.863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3.7670000000000002E-2</v>
      </c>
      <c r="R348" s="168">
        <f>Q348*H348</f>
        <v>0.14551921000000001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212</v>
      </c>
      <c r="AT348" s="170" t="s">
        <v>137</v>
      </c>
      <c r="AU348" s="170" t="s">
        <v>142</v>
      </c>
      <c r="AY348" s="17" t="s">
        <v>134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142</v>
      </c>
      <c r="BK348" s="171">
        <f>ROUND(I348*H348,2)</f>
        <v>0</v>
      </c>
      <c r="BL348" s="17" t="s">
        <v>212</v>
      </c>
      <c r="BM348" s="170" t="s">
        <v>622</v>
      </c>
    </row>
    <row r="349" spans="1:65" s="13" customFormat="1" x14ac:dyDescent="0.2">
      <c r="B349" s="172"/>
      <c r="D349" s="173" t="s">
        <v>144</v>
      </c>
      <c r="E349" s="174" t="s">
        <v>1</v>
      </c>
      <c r="F349" s="175" t="s">
        <v>286</v>
      </c>
      <c r="H349" s="176">
        <v>2.87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144</v>
      </c>
      <c r="AU349" s="174" t="s">
        <v>142</v>
      </c>
      <c r="AV349" s="13" t="s">
        <v>142</v>
      </c>
      <c r="AW349" s="13" t="s">
        <v>33</v>
      </c>
      <c r="AX349" s="13" t="s">
        <v>76</v>
      </c>
      <c r="AY349" s="174" t="s">
        <v>134</v>
      </c>
    </row>
    <row r="350" spans="1:65" s="13" customFormat="1" x14ac:dyDescent="0.2">
      <c r="B350" s="172"/>
      <c r="D350" s="173" t="s">
        <v>144</v>
      </c>
      <c r="E350" s="174" t="s">
        <v>1</v>
      </c>
      <c r="F350" s="175" t="s">
        <v>198</v>
      </c>
      <c r="H350" s="176">
        <v>0.99299999999999999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144</v>
      </c>
      <c r="AU350" s="174" t="s">
        <v>142</v>
      </c>
      <c r="AV350" s="13" t="s">
        <v>142</v>
      </c>
      <c r="AW350" s="13" t="s">
        <v>33</v>
      </c>
      <c r="AX350" s="13" t="s">
        <v>76</v>
      </c>
      <c r="AY350" s="174" t="s">
        <v>134</v>
      </c>
    </row>
    <row r="351" spans="1:65" s="14" customFormat="1" x14ac:dyDescent="0.2">
      <c r="B351" s="181"/>
      <c r="D351" s="173" t="s">
        <v>144</v>
      </c>
      <c r="E351" s="182" t="s">
        <v>1</v>
      </c>
      <c r="F351" s="183" t="s">
        <v>153</v>
      </c>
      <c r="H351" s="184">
        <v>3.863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144</v>
      </c>
      <c r="AU351" s="182" t="s">
        <v>142</v>
      </c>
      <c r="AV351" s="14" t="s">
        <v>141</v>
      </c>
      <c r="AW351" s="14" t="s">
        <v>33</v>
      </c>
      <c r="AX351" s="14" t="s">
        <v>84</v>
      </c>
      <c r="AY351" s="182" t="s">
        <v>134</v>
      </c>
    </row>
    <row r="352" spans="1:65" s="2" customFormat="1" ht="16.5" customHeight="1" x14ac:dyDescent="0.2">
      <c r="A352" s="32"/>
      <c r="B352" s="157"/>
      <c r="C352" s="158">
        <v>116</v>
      </c>
      <c r="D352" s="158" t="s">
        <v>137</v>
      </c>
      <c r="E352" s="159" t="s">
        <v>623</v>
      </c>
      <c r="F352" s="160" t="s">
        <v>624</v>
      </c>
      <c r="G352" s="161" t="s">
        <v>140</v>
      </c>
      <c r="H352" s="162">
        <v>3.863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2.9999999999999997E-4</v>
      </c>
      <c r="R352" s="168">
        <f>Q352*H352</f>
        <v>1.1588999999999998E-3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212</v>
      </c>
      <c r="AT352" s="170" t="s">
        <v>137</v>
      </c>
      <c r="AU352" s="170" t="s">
        <v>142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142</v>
      </c>
      <c r="BK352" s="171">
        <f>ROUND(I352*H352,2)</f>
        <v>0</v>
      </c>
      <c r="BL352" s="17" t="s">
        <v>212</v>
      </c>
      <c r="BM352" s="170" t="s">
        <v>625</v>
      </c>
    </row>
    <row r="353" spans="1:65" s="2" customFormat="1" ht="16.5" customHeight="1" x14ac:dyDescent="0.2">
      <c r="A353" s="32"/>
      <c r="B353" s="157"/>
      <c r="C353" s="196">
        <v>117</v>
      </c>
      <c r="D353" s="196" t="s">
        <v>205</v>
      </c>
      <c r="E353" s="197" t="s">
        <v>626</v>
      </c>
      <c r="F353" s="198" t="s">
        <v>627</v>
      </c>
      <c r="G353" s="199" t="s">
        <v>140</v>
      </c>
      <c r="H353" s="200">
        <v>4.6740000000000004</v>
      </c>
      <c r="I353" s="201"/>
      <c r="J353" s="202">
        <f>ROUND(I353*H353,2)</f>
        <v>0</v>
      </c>
      <c r="K353" s="203"/>
      <c r="L353" s="204"/>
      <c r="M353" s="205" t="s">
        <v>1</v>
      </c>
      <c r="N353" s="206" t="s">
        <v>42</v>
      </c>
      <c r="O353" s="58"/>
      <c r="P353" s="168">
        <f>O353*H353</f>
        <v>0</v>
      </c>
      <c r="Q353" s="168">
        <v>1.9199999999999998E-2</v>
      </c>
      <c r="R353" s="168">
        <f>Q353*H353</f>
        <v>8.9740799999999996E-2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300</v>
      </c>
      <c r="AT353" s="170" t="s">
        <v>205</v>
      </c>
      <c r="AU353" s="170" t="s">
        <v>142</v>
      </c>
      <c r="AY353" s="17" t="s">
        <v>134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142</v>
      </c>
      <c r="BK353" s="171">
        <f>ROUND(I353*H353,2)</f>
        <v>0</v>
      </c>
      <c r="BL353" s="17" t="s">
        <v>212</v>
      </c>
      <c r="BM353" s="170" t="s">
        <v>628</v>
      </c>
    </row>
    <row r="354" spans="1:65" s="13" customFormat="1" x14ac:dyDescent="0.2">
      <c r="B354" s="172"/>
      <c r="D354" s="173" t="s">
        <v>144</v>
      </c>
      <c r="E354" s="174" t="s">
        <v>1</v>
      </c>
      <c r="F354" s="175" t="s">
        <v>629</v>
      </c>
      <c r="H354" s="176">
        <v>4.2489999999999997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144</v>
      </c>
      <c r="AU354" s="174" t="s">
        <v>142</v>
      </c>
      <c r="AV354" s="13" t="s">
        <v>142</v>
      </c>
      <c r="AW354" s="13" t="s">
        <v>33</v>
      </c>
      <c r="AX354" s="13" t="s">
        <v>84</v>
      </c>
      <c r="AY354" s="174" t="s">
        <v>134</v>
      </c>
    </row>
    <row r="355" spans="1:65" s="13" customFormat="1" x14ac:dyDescent="0.2">
      <c r="B355" s="172"/>
      <c r="D355" s="173" t="s">
        <v>144</v>
      </c>
      <c r="F355" s="175" t="s">
        <v>630</v>
      </c>
      <c r="H355" s="176">
        <v>4.6740000000000004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144</v>
      </c>
      <c r="AU355" s="174" t="s">
        <v>142</v>
      </c>
      <c r="AV355" s="13" t="s">
        <v>142</v>
      </c>
      <c r="AW355" s="13" t="s">
        <v>3</v>
      </c>
      <c r="AX355" s="13" t="s">
        <v>84</v>
      </c>
      <c r="AY355" s="174" t="s">
        <v>134</v>
      </c>
    </row>
    <row r="356" spans="1:65" s="2" customFormat="1" ht="21.75" customHeight="1" x14ac:dyDescent="0.2">
      <c r="A356" s="32"/>
      <c r="B356" s="157"/>
      <c r="C356" s="158">
        <v>118</v>
      </c>
      <c r="D356" s="158" t="s">
        <v>137</v>
      </c>
      <c r="E356" s="159" t="s">
        <v>631</v>
      </c>
      <c r="F356" s="160" t="s">
        <v>632</v>
      </c>
      <c r="G356" s="161" t="s">
        <v>245</v>
      </c>
      <c r="H356" s="162">
        <v>0.23599999999999999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212</v>
      </c>
      <c r="AT356" s="170" t="s">
        <v>137</v>
      </c>
      <c r="AU356" s="170" t="s">
        <v>142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142</v>
      </c>
      <c r="BK356" s="171">
        <f>ROUND(I356*H356,2)</f>
        <v>0</v>
      </c>
      <c r="BL356" s="17" t="s">
        <v>212</v>
      </c>
      <c r="BM356" s="170" t="s">
        <v>633</v>
      </c>
    </row>
    <row r="357" spans="1:65" s="2" customFormat="1" ht="21.75" customHeight="1" x14ac:dyDescent="0.2">
      <c r="A357" s="32"/>
      <c r="B357" s="157"/>
      <c r="C357" s="158">
        <v>119</v>
      </c>
      <c r="D357" s="158" t="s">
        <v>137</v>
      </c>
      <c r="E357" s="159" t="s">
        <v>634</v>
      </c>
      <c r="F357" s="160" t="s">
        <v>635</v>
      </c>
      <c r="G357" s="161" t="s">
        <v>245</v>
      </c>
      <c r="H357" s="162">
        <v>0.23599999999999999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212</v>
      </c>
      <c r="AT357" s="170" t="s">
        <v>137</v>
      </c>
      <c r="AU357" s="170" t="s">
        <v>142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142</v>
      </c>
      <c r="BK357" s="171">
        <f>ROUND(I357*H357,2)</f>
        <v>0</v>
      </c>
      <c r="BL357" s="17" t="s">
        <v>212</v>
      </c>
      <c r="BM357" s="170" t="s">
        <v>636</v>
      </c>
    </row>
    <row r="358" spans="1:65" s="12" customFormat="1" ht="22.9" customHeight="1" x14ac:dyDescent="0.2">
      <c r="B358" s="144"/>
      <c r="D358" s="145" t="s">
        <v>75</v>
      </c>
      <c r="E358" s="155" t="s">
        <v>637</v>
      </c>
      <c r="F358" s="155" t="s">
        <v>638</v>
      </c>
      <c r="I358" s="147"/>
      <c r="J358" s="156">
        <f>BK358</f>
        <v>0</v>
      </c>
      <c r="L358" s="144"/>
      <c r="M358" s="149"/>
      <c r="N358" s="150"/>
      <c r="O358" s="150"/>
      <c r="P358" s="151">
        <f>SUM(P359:P370)</f>
        <v>0</v>
      </c>
      <c r="Q358" s="150"/>
      <c r="R358" s="151">
        <f>SUM(R359:R370)</f>
        <v>1.23638E-3</v>
      </c>
      <c r="S358" s="150"/>
      <c r="T358" s="152">
        <f>SUM(T359:T370)</f>
        <v>1.7562000000000001E-2</v>
      </c>
      <c r="AR358" s="145" t="s">
        <v>142</v>
      </c>
      <c r="AT358" s="153" t="s">
        <v>75</v>
      </c>
      <c r="AU358" s="153" t="s">
        <v>84</v>
      </c>
      <c r="AY358" s="145" t="s">
        <v>134</v>
      </c>
      <c r="BK358" s="154">
        <f>SUM(BK359:BK370)</f>
        <v>0</v>
      </c>
    </row>
    <row r="359" spans="1:65" s="2" customFormat="1" ht="21.75" customHeight="1" x14ac:dyDescent="0.2">
      <c r="A359" s="32"/>
      <c r="B359" s="157"/>
      <c r="C359" s="158">
        <v>120</v>
      </c>
      <c r="D359" s="158" t="s">
        <v>137</v>
      </c>
      <c r="E359" s="159" t="s">
        <v>639</v>
      </c>
      <c r="F359" s="160" t="s">
        <v>640</v>
      </c>
      <c r="G359" s="161" t="s">
        <v>140</v>
      </c>
      <c r="H359" s="162">
        <v>5.8540000000000001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3.0000000000000001E-3</v>
      </c>
      <c r="T359" s="169">
        <f>S359*H359</f>
        <v>1.7562000000000001E-2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212</v>
      </c>
      <c r="AT359" s="170" t="s">
        <v>137</v>
      </c>
      <c r="AU359" s="170" t="s">
        <v>142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142</v>
      </c>
      <c r="BK359" s="171">
        <f>ROUND(I359*H359,2)</f>
        <v>0</v>
      </c>
      <c r="BL359" s="17" t="s">
        <v>212</v>
      </c>
      <c r="BM359" s="170" t="s">
        <v>641</v>
      </c>
    </row>
    <row r="360" spans="1:65" s="15" customFormat="1" x14ac:dyDescent="0.2">
      <c r="B360" s="189"/>
      <c r="D360" s="173" t="s">
        <v>144</v>
      </c>
      <c r="E360" s="190" t="s">
        <v>1</v>
      </c>
      <c r="F360" s="191" t="s">
        <v>642</v>
      </c>
      <c r="H360" s="190" t="s">
        <v>1</v>
      </c>
      <c r="I360" s="192"/>
      <c r="L360" s="189"/>
      <c r="M360" s="193"/>
      <c r="N360" s="194"/>
      <c r="O360" s="194"/>
      <c r="P360" s="194"/>
      <c r="Q360" s="194"/>
      <c r="R360" s="194"/>
      <c r="S360" s="194"/>
      <c r="T360" s="195"/>
      <c r="AT360" s="190" t="s">
        <v>144</v>
      </c>
      <c r="AU360" s="190" t="s">
        <v>142</v>
      </c>
      <c r="AV360" s="15" t="s">
        <v>84</v>
      </c>
      <c r="AW360" s="15" t="s">
        <v>33</v>
      </c>
      <c r="AX360" s="15" t="s">
        <v>76</v>
      </c>
      <c r="AY360" s="190" t="s">
        <v>134</v>
      </c>
    </row>
    <row r="361" spans="1:65" s="13" customFormat="1" x14ac:dyDescent="0.2">
      <c r="B361" s="172"/>
      <c r="D361" s="173" t="s">
        <v>144</v>
      </c>
      <c r="E361" s="174" t="s">
        <v>1</v>
      </c>
      <c r="F361" s="175" t="s">
        <v>643</v>
      </c>
      <c r="H361" s="176">
        <v>1.0109999999999999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144</v>
      </c>
      <c r="AU361" s="174" t="s">
        <v>142</v>
      </c>
      <c r="AV361" s="13" t="s">
        <v>142</v>
      </c>
      <c r="AW361" s="13" t="s">
        <v>33</v>
      </c>
      <c r="AX361" s="13" t="s">
        <v>76</v>
      </c>
      <c r="AY361" s="174" t="s">
        <v>134</v>
      </c>
    </row>
    <row r="362" spans="1:65" s="13" customFormat="1" x14ac:dyDescent="0.2">
      <c r="B362" s="172"/>
      <c r="D362" s="173" t="s">
        <v>144</v>
      </c>
      <c r="E362" s="174" t="s">
        <v>1</v>
      </c>
      <c r="F362" s="175" t="s">
        <v>644</v>
      </c>
      <c r="H362" s="176">
        <v>2.8479999999999999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144</v>
      </c>
      <c r="AU362" s="174" t="s">
        <v>142</v>
      </c>
      <c r="AV362" s="13" t="s">
        <v>142</v>
      </c>
      <c r="AW362" s="13" t="s">
        <v>33</v>
      </c>
      <c r="AX362" s="13" t="s">
        <v>76</v>
      </c>
      <c r="AY362" s="174" t="s">
        <v>134</v>
      </c>
    </row>
    <row r="363" spans="1:65" s="13" customFormat="1" x14ac:dyDescent="0.2">
      <c r="B363" s="172"/>
      <c r="D363" s="173" t="s">
        <v>144</v>
      </c>
      <c r="E363" s="174" t="s">
        <v>1</v>
      </c>
      <c r="F363" s="175" t="s">
        <v>645</v>
      </c>
      <c r="H363" s="176">
        <v>1.9950000000000001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144</v>
      </c>
      <c r="AU363" s="174" t="s">
        <v>142</v>
      </c>
      <c r="AV363" s="13" t="s">
        <v>142</v>
      </c>
      <c r="AW363" s="13" t="s">
        <v>33</v>
      </c>
      <c r="AX363" s="13" t="s">
        <v>76</v>
      </c>
      <c r="AY363" s="174" t="s">
        <v>134</v>
      </c>
    </row>
    <row r="364" spans="1:65" s="14" customFormat="1" x14ac:dyDescent="0.2">
      <c r="B364" s="181"/>
      <c r="D364" s="173" t="s">
        <v>144</v>
      </c>
      <c r="E364" s="182" t="s">
        <v>1</v>
      </c>
      <c r="F364" s="183" t="s">
        <v>153</v>
      </c>
      <c r="H364" s="184">
        <v>5.8540000000000001</v>
      </c>
      <c r="I364" s="185"/>
      <c r="L364" s="181"/>
      <c r="M364" s="186"/>
      <c r="N364" s="187"/>
      <c r="O364" s="187"/>
      <c r="P364" s="187"/>
      <c r="Q364" s="187"/>
      <c r="R364" s="187"/>
      <c r="S364" s="187"/>
      <c r="T364" s="188"/>
      <c r="AT364" s="182" t="s">
        <v>144</v>
      </c>
      <c r="AU364" s="182" t="s">
        <v>142</v>
      </c>
      <c r="AV364" s="14" t="s">
        <v>141</v>
      </c>
      <c r="AW364" s="14" t="s">
        <v>33</v>
      </c>
      <c r="AX364" s="14" t="s">
        <v>84</v>
      </c>
      <c r="AY364" s="182" t="s">
        <v>134</v>
      </c>
    </row>
    <row r="365" spans="1:65" s="2" customFormat="1" ht="16.5" customHeight="1" x14ac:dyDescent="0.2">
      <c r="A365" s="32"/>
      <c r="B365" s="157"/>
      <c r="C365" s="158">
        <v>121</v>
      </c>
      <c r="D365" s="158" t="s">
        <v>137</v>
      </c>
      <c r="E365" s="159" t="s">
        <v>646</v>
      </c>
      <c r="F365" s="160" t="s">
        <v>647</v>
      </c>
      <c r="G365" s="161" t="s">
        <v>311</v>
      </c>
      <c r="H365" s="162">
        <v>4.6399999999999997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1.0000000000000001E-5</v>
      </c>
      <c r="R365" s="168">
        <f>Q365*H365</f>
        <v>4.6400000000000003E-5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212</v>
      </c>
      <c r="AT365" s="170" t="s">
        <v>137</v>
      </c>
      <c r="AU365" s="170" t="s">
        <v>142</v>
      </c>
      <c r="AY365" s="17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142</v>
      </c>
      <c r="BK365" s="171">
        <f>ROUND(I365*H365,2)</f>
        <v>0</v>
      </c>
      <c r="BL365" s="17" t="s">
        <v>212</v>
      </c>
      <c r="BM365" s="170" t="s">
        <v>648</v>
      </c>
    </row>
    <row r="366" spans="1:65" s="13" customFormat="1" x14ac:dyDescent="0.2">
      <c r="B366" s="172"/>
      <c r="D366" s="173" t="s">
        <v>144</v>
      </c>
      <c r="E366" s="174" t="s">
        <v>1</v>
      </c>
      <c r="F366" s="175" t="s">
        <v>649</v>
      </c>
      <c r="H366" s="176">
        <v>4.6399999999999997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144</v>
      </c>
      <c r="AU366" s="174" t="s">
        <v>142</v>
      </c>
      <c r="AV366" s="13" t="s">
        <v>142</v>
      </c>
      <c r="AW366" s="13" t="s">
        <v>33</v>
      </c>
      <c r="AX366" s="13" t="s">
        <v>84</v>
      </c>
      <c r="AY366" s="174" t="s">
        <v>134</v>
      </c>
    </row>
    <row r="367" spans="1:65" s="2" customFormat="1" ht="16.5" customHeight="1" x14ac:dyDescent="0.2">
      <c r="A367" s="32"/>
      <c r="B367" s="157"/>
      <c r="C367" s="196">
        <v>122</v>
      </c>
      <c r="D367" s="196" t="s">
        <v>205</v>
      </c>
      <c r="E367" s="197" t="s">
        <v>650</v>
      </c>
      <c r="F367" s="198" t="s">
        <v>651</v>
      </c>
      <c r="G367" s="199" t="s">
        <v>311</v>
      </c>
      <c r="H367" s="200">
        <v>5.4089999999999998</v>
      </c>
      <c r="I367" s="201"/>
      <c r="J367" s="202">
        <f>ROUND(I367*H367,2)</f>
        <v>0</v>
      </c>
      <c r="K367" s="203"/>
      <c r="L367" s="204"/>
      <c r="M367" s="205" t="s">
        <v>1</v>
      </c>
      <c r="N367" s="206" t="s">
        <v>42</v>
      </c>
      <c r="O367" s="58"/>
      <c r="P367" s="168">
        <f>O367*H367</f>
        <v>0</v>
      </c>
      <c r="Q367" s="168">
        <v>2.2000000000000001E-4</v>
      </c>
      <c r="R367" s="168">
        <f>Q367*H367</f>
        <v>1.18998E-3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300</v>
      </c>
      <c r="AT367" s="170" t="s">
        <v>205</v>
      </c>
      <c r="AU367" s="170" t="s">
        <v>142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142</v>
      </c>
      <c r="BK367" s="171">
        <f>ROUND(I367*H367,2)</f>
        <v>0</v>
      </c>
      <c r="BL367" s="17" t="s">
        <v>212</v>
      </c>
      <c r="BM367" s="170" t="s">
        <v>652</v>
      </c>
    </row>
    <row r="368" spans="1:65" s="13" customFormat="1" x14ac:dyDescent="0.2">
      <c r="B368" s="172"/>
      <c r="D368" s="173" t="s">
        <v>144</v>
      </c>
      <c r="F368" s="175" t="s">
        <v>653</v>
      </c>
      <c r="H368" s="176">
        <v>5.4089999999999998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144</v>
      </c>
      <c r="AU368" s="174" t="s">
        <v>142</v>
      </c>
      <c r="AV368" s="13" t="s">
        <v>142</v>
      </c>
      <c r="AW368" s="13" t="s">
        <v>3</v>
      </c>
      <c r="AX368" s="13" t="s">
        <v>84</v>
      </c>
      <c r="AY368" s="174" t="s">
        <v>134</v>
      </c>
    </row>
    <row r="369" spans="1:65" s="2" customFormat="1" ht="21.75" customHeight="1" x14ac:dyDescent="0.2">
      <c r="A369" s="32"/>
      <c r="B369" s="157"/>
      <c r="C369" s="158">
        <v>123</v>
      </c>
      <c r="D369" s="158" t="s">
        <v>137</v>
      </c>
      <c r="E369" s="159" t="s">
        <v>654</v>
      </c>
      <c r="F369" s="160" t="s">
        <v>655</v>
      </c>
      <c r="G369" s="161" t="s">
        <v>245</v>
      </c>
      <c r="H369" s="162">
        <v>1E-3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0</v>
      </c>
      <c r="R369" s="168">
        <f>Q369*H369</f>
        <v>0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212</v>
      </c>
      <c r="AT369" s="170" t="s">
        <v>137</v>
      </c>
      <c r="AU369" s="170" t="s">
        <v>142</v>
      </c>
      <c r="AY369" s="17" t="s">
        <v>134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142</v>
      </c>
      <c r="BK369" s="171">
        <f>ROUND(I369*H369,2)</f>
        <v>0</v>
      </c>
      <c r="BL369" s="17" t="s">
        <v>212</v>
      </c>
      <c r="BM369" s="170" t="s">
        <v>656</v>
      </c>
    </row>
    <row r="370" spans="1:65" s="2" customFormat="1" ht="21.75" customHeight="1" x14ac:dyDescent="0.2">
      <c r="A370" s="32"/>
      <c r="B370" s="157"/>
      <c r="C370" s="158">
        <v>124</v>
      </c>
      <c r="D370" s="158" t="s">
        <v>137</v>
      </c>
      <c r="E370" s="159" t="s">
        <v>657</v>
      </c>
      <c r="F370" s="160" t="s">
        <v>658</v>
      </c>
      <c r="G370" s="161" t="s">
        <v>245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212</v>
      </c>
      <c r="AT370" s="170" t="s">
        <v>137</v>
      </c>
      <c r="AU370" s="170" t="s">
        <v>142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142</v>
      </c>
      <c r="BK370" s="171">
        <f>ROUND(I370*H370,2)</f>
        <v>0</v>
      </c>
      <c r="BL370" s="17" t="s">
        <v>212</v>
      </c>
      <c r="BM370" s="170" t="s">
        <v>659</v>
      </c>
    </row>
    <row r="371" spans="1:65" s="12" customFormat="1" ht="22.9" customHeight="1" x14ac:dyDescent="0.2">
      <c r="B371" s="144"/>
      <c r="D371" s="145" t="s">
        <v>75</v>
      </c>
      <c r="E371" s="155" t="s">
        <v>660</v>
      </c>
      <c r="F371" s="155" t="s">
        <v>661</v>
      </c>
      <c r="I371" s="147"/>
      <c r="J371" s="156">
        <f>BK371</f>
        <v>0</v>
      </c>
      <c r="L371" s="144"/>
      <c r="M371" s="149"/>
      <c r="N371" s="150"/>
      <c r="O371" s="150"/>
      <c r="P371" s="151">
        <f>SUM(P372:P388)</f>
        <v>0</v>
      </c>
      <c r="Q371" s="150"/>
      <c r="R371" s="151">
        <f>SUM(R372:R388)</f>
        <v>1.2046401999999998</v>
      </c>
      <c r="S371" s="150"/>
      <c r="T371" s="152">
        <f>SUM(T372:T388)</f>
        <v>0</v>
      </c>
      <c r="AR371" s="145" t="s">
        <v>142</v>
      </c>
      <c r="AT371" s="153" t="s">
        <v>75</v>
      </c>
      <c r="AU371" s="153" t="s">
        <v>84</v>
      </c>
      <c r="AY371" s="145" t="s">
        <v>134</v>
      </c>
      <c r="BK371" s="154">
        <f>SUM(BK372:BK388)</f>
        <v>0</v>
      </c>
    </row>
    <row r="372" spans="1:65" s="2" customFormat="1" ht="21.75" customHeight="1" x14ac:dyDescent="0.2">
      <c r="A372" s="32"/>
      <c r="B372" s="157"/>
      <c r="C372" s="158">
        <v>125</v>
      </c>
      <c r="D372" s="158" t="s">
        <v>137</v>
      </c>
      <c r="E372" s="159" t="s">
        <v>662</v>
      </c>
      <c r="F372" s="160" t="s">
        <v>663</v>
      </c>
      <c r="G372" s="161" t="s">
        <v>311</v>
      </c>
      <c r="H372" s="162">
        <v>10.82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3.5E-4</v>
      </c>
      <c r="R372" s="168">
        <f>Q372*H372</f>
        <v>3.787E-3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212</v>
      </c>
      <c r="AT372" s="170" t="s">
        <v>137</v>
      </c>
      <c r="AU372" s="170" t="s">
        <v>142</v>
      </c>
      <c r="AY372" s="17" t="s">
        <v>134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142</v>
      </c>
      <c r="BK372" s="171">
        <f>ROUND(I372*H372,2)</f>
        <v>0</v>
      </c>
      <c r="BL372" s="17" t="s">
        <v>212</v>
      </c>
      <c r="BM372" s="170" t="s">
        <v>664</v>
      </c>
    </row>
    <row r="373" spans="1:65" s="13" customFormat="1" x14ac:dyDescent="0.2">
      <c r="B373" s="172"/>
      <c r="D373" s="173" t="s">
        <v>144</v>
      </c>
      <c r="E373" s="174" t="s">
        <v>1</v>
      </c>
      <c r="F373" s="175" t="s">
        <v>551</v>
      </c>
      <c r="H373" s="176">
        <v>4.01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142</v>
      </c>
      <c r="AV373" s="13" t="s">
        <v>142</v>
      </c>
      <c r="AW373" s="13" t="s">
        <v>33</v>
      </c>
      <c r="AX373" s="13" t="s">
        <v>76</v>
      </c>
      <c r="AY373" s="174" t="s">
        <v>134</v>
      </c>
    </row>
    <row r="374" spans="1:65" s="13" customFormat="1" x14ac:dyDescent="0.2">
      <c r="B374" s="172"/>
      <c r="D374" s="173" t="s">
        <v>144</v>
      </c>
      <c r="E374" s="174" t="s">
        <v>1</v>
      </c>
      <c r="F374" s="175" t="s">
        <v>314</v>
      </c>
      <c r="H374" s="176">
        <v>6.81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144</v>
      </c>
      <c r="AU374" s="174" t="s">
        <v>142</v>
      </c>
      <c r="AV374" s="13" t="s">
        <v>142</v>
      </c>
      <c r="AW374" s="13" t="s">
        <v>33</v>
      </c>
      <c r="AX374" s="13" t="s">
        <v>76</v>
      </c>
      <c r="AY374" s="174" t="s">
        <v>134</v>
      </c>
    </row>
    <row r="375" spans="1:65" s="14" customFormat="1" x14ac:dyDescent="0.2">
      <c r="B375" s="181"/>
      <c r="D375" s="173" t="s">
        <v>144</v>
      </c>
      <c r="E375" s="182" t="s">
        <v>1</v>
      </c>
      <c r="F375" s="183" t="s">
        <v>153</v>
      </c>
      <c r="H375" s="184">
        <v>10.82</v>
      </c>
      <c r="I375" s="185"/>
      <c r="L375" s="181"/>
      <c r="M375" s="186"/>
      <c r="N375" s="187"/>
      <c r="O375" s="187"/>
      <c r="P375" s="187"/>
      <c r="Q375" s="187"/>
      <c r="R375" s="187"/>
      <c r="S375" s="187"/>
      <c r="T375" s="188"/>
      <c r="AT375" s="182" t="s">
        <v>144</v>
      </c>
      <c r="AU375" s="182" t="s">
        <v>142</v>
      </c>
      <c r="AV375" s="14" t="s">
        <v>141</v>
      </c>
      <c r="AW375" s="14" t="s">
        <v>33</v>
      </c>
      <c r="AX375" s="14" t="s">
        <v>84</v>
      </c>
      <c r="AY375" s="182" t="s">
        <v>134</v>
      </c>
    </row>
    <row r="376" spans="1:65" s="2" customFormat="1" ht="16.5" customHeight="1" x14ac:dyDescent="0.2">
      <c r="A376" s="32"/>
      <c r="B376" s="157"/>
      <c r="C376" s="196">
        <v>126</v>
      </c>
      <c r="D376" s="196" t="s">
        <v>205</v>
      </c>
      <c r="E376" s="197" t="s">
        <v>665</v>
      </c>
      <c r="F376" s="198" t="s">
        <v>666</v>
      </c>
      <c r="G376" s="199" t="s">
        <v>202</v>
      </c>
      <c r="H376" s="200">
        <v>29.754999999999999</v>
      </c>
      <c r="I376" s="201"/>
      <c r="J376" s="202">
        <f>ROUND(I376*H376,2)</f>
        <v>0</v>
      </c>
      <c r="K376" s="203"/>
      <c r="L376" s="204"/>
      <c r="M376" s="205" t="s">
        <v>1</v>
      </c>
      <c r="N376" s="206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300</v>
      </c>
      <c r="AT376" s="170" t="s">
        <v>205</v>
      </c>
      <c r="AU376" s="170" t="s">
        <v>142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142</v>
      </c>
      <c r="BK376" s="171">
        <f>ROUND(I376*H376,2)</f>
        <v>0</v>
      </c>
      <c r="BL376" s="17" t="s">
        <v>212</v>
      </c>
      <c r="BM376" s="170" t="s">
        <v>667</v>
      </c>
    </row>
    <row r="377" spans="1:65" s="13" customFormat="1" x14ac:dyDescent="0.2">
      <c r="B377" s="172"/>
      <c r="D377" s="173" t="s">
        <v>144</v>
      </c>
      <c r="E377" s="174" t="s">
        <v>1</v>
      </c>
      <c r="F377" s="175" t="s">
        <v>668</v>
      </c>
      <c r="H377" s="176">
        <v>29.754999999999999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144</v>
      </c>
      <c r="AU377" s="174" t="s">
        <v>142</v>
      </c>
      <c r="AV377" s="13" t="s">
        <v>142</v>
      </c>
      <c r="AW377" s="13" t="s">
        <v>33</v>
      </c>
      <c r="AX377" s="13" t="s">
        <v>84</v>
      </c>
      <c r="AY377" s="174" t="s">
        <v>134</v>
      </c>
    </row>
    <row r="378" spans="1:65" s="2" customFormat="1" ht="21.75" customHeight="1" x14ac:dyDescent="0.2">
      <c r="A378" s="32"/>
      <c r="B378" s="157"/>
      <c r="C378" s="158">
        <v>127</v>
      </c>
      <c r="D378" s="158" t="s">
        <v>137</v>
      </c>
      <c r="E378" s="159" t="s">
        <v>669</v>
      </c>
      <c r="F378" s="160" t="s">
        <v>670</v>
      </c>
      <c r="G378" s="161" t="s">
        <v>140</v>
      </c>
      <c r="H378" s="162">
        <v>23.56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3.3619999999999997E-2</v>
      </c>
      <c r="R378" s="168">
        <f>Q378*H378</f>
        <v>0.79208719999999988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212</v>
      </c>
      <c r="AT378" s="170" t="s">
        <v>137</v>
      </c>
      <c r="AU378" s="170" t="s">
        <v>142</v>
      </c>
      <c r="AY378" s="17" t="s">
        <v>134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142</v>
      </c>
      <c r="BK378" s="171">
        <f>ROUND(I378*H378,2)</f>
        <v>0</v>
      </c>
      <c r="BL378" s="17" t="s">
        <v>212</v>
      </c>
      <c r="BM378" s="170" t="s">
        <v>671</v>
      </c>
    </row>
    <row r="379" spans="1:65" s="13" customFormat="1" x14ac:dyDescent="0.2">
      <c r="B379" s="172"/>
      <c r="D379" s="173" t="s">
        <v>144</v>
      </c>
      <c r="E379" s="174" t="s">
        <v>1</v>
      </c>
      <c r="F379" s="175" t="s">
        <v>672</v>
      </c>
      <c r="H379" s="176">
        <v>13.62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142</v>
      </c>
      <c r="AV379" s="13" t="s">
        <v>142</v>
      </c>
      <c r="AW379" s="13" t="s">
        <v>33</v>
      </c>
      <c r="AX379" s="13" t="s">
        <v>76</v>
      </c>
      <c r="AY379" s="174" t="s">
        <v>134</v>
      </c>
    </row>
    <row r="380" spans="1:65" s="13" customFormat="1" x14ac:dyDescent="0.2">
      <c r="B380" s="172"/>
      <c r="D380" s="173" t="s">
        <v>144</v>
      </c>
      <c r="E380" s="174" t="s">
        <v>1</v>
      </c>
      <c r="F380" s="175" t="s">
        <v>673</v>
      </c>
      <c r="H380" s="176">
        <v>8.02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144</v>
      </c>
      <c r="AU380" s="174" t="s">
        <v>142</v>
      </c>
      <c r="AV380" s="13" t="s">
        <v>142</v>
      </c>
      <c r="AW380" s="13" t="s">
        <v>33</v>
      </c>
      <c r="AX380" s="13" t="s">
        <v>76</v>
      </c>
      <c r="AY380" s="174" t="s">
        <v>134</v>
      </c>
    </row>
    <row r="381" spans="1:65" s="13" customFormat="1" x14ac:dyDescent="0.2">
      <c r="B381" s="172"/>
      <c r="D381" s="173" t="s">
        <v>144</v>
      </c>
      <c r="E381" s="174" t="s">
        <v>1</v>
      </c>
      <c r="F381" s="175" t="s">
        <v>674</v>
      </c>
      <c r="H381" s="176">
        <v>1.92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144</v>
      </c>
      <c r="AU381" s="174" t="s">
        <v>142</v>
      </c>
      <c r="AV381" s="13" t="s">
        <v>142</v>
      </c>
      <c r="AW381" s="13" t="s">
        <v>33</v>
      </c>
      <c r="AX381" s="13" t="s">
        <v>76</v>
      </c>
      <c r="AY381" s="174" t="s">
        <v>134</v>
      </c>
    </row>
    <row r="382" spans="1:65" s="14" customFormat="1" x14ac:dyDescent="0.2">
      <c r="B382" s="181"/>
      <c r="D382" s="173" t="s">
        <v>144</v>
      </c>
      <c r="E382" s="182" t="s">
        <v>1</v>
      </c>
      <c r="F382" s="183" t="s">
        <v>153</v>
      </c>
      <c r="H382" s="184">
        <v>23.560000000000002</v>
      </c>
      <c r="I382" s="185"/>
      <c r="L382" s="181"/>
      <c r="M382" s="186"/>
      <c r="N382" s="187"/>
      <c r="O382" s="187"/>
      <c r="P382" s="187"/>
      <c r="Q382" s="187"/>
      <c r="R382" s="187"/>
      <c r="S382" s="187"/>
      <c r="T382" s="188"/>
      <c r="AT382" s="182" t="s">
        <v>144</v>
      </c>
      <c r="AU382" s="182" t="s">
        <v>142</v>
      </c>
      <c r="AV382" s="14" t="s">
        <v>141</v>
      </c>
      <c r="AW382" s="14" t="s">
        <v>33</v>
      </c>
      <c r="AX382" s="14" t="s">
        <v>84</v>
      </c>
      <c r="AY382" s="182" t="s">
        <v>134</v>
      </c>
    </row>
    <row r="383" spans="1:65" s="2" customFormat="1" ht="21.75" customHeight="1" x14ac:dyDescent="0.2">
      <c r="A383" s="32"/>
      <c r="B383" s="157"/>
      <c r="C383" s="196">
        <v>128</v>
      </c>
      <c r="D383" s="196" t="s">
        <v>205</v>
      </c>
      <c r="E383" s="197" t="s">
        <v>675</v>
      </c>
      <c r="F383" s="198" t="s">
        <v>676</v>
      </c>
      <c r="G383" s="199" t="s">
        <v>140</v>
      </c>
      <c r="H383" s="200">
        <v>25.916</v>
      </c>
      <c r="I383" s="201"/>
      <c r="J383" s="202">
        <f>ROUND(I383*H383,2)</f>
        <v>0</v>
      </c>
      <c r="K383" s="203"/>
      <c r="L383" s="204"/>
      <c r="M383" s="205" t="s">
        <v>1</v>
      </c>
      <c r="N383" s="206" t="s">
        <v>42</v>
      </c>
      <c r="O383" s="58"/>
      <c r="P383" s="168">
        <f>O383*H383</f>
        <v>0</v>
      </c>
      <c r="Q383" s="168">
        <v>1.55E-2</v>
      </c>
      <c r="R383" s="168">
        <f>Q383*H383</f>
        <v>0.401698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300</v>
      </c>
      <c r="AT383" s="170" t="s">
        <v>205</v>
      </c>
      <c r="AU383" s="170" t="s">
        <v>142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212</v>
      </c>
      <c r="BM383" s="170" t="s">
        <v>677</v>
      </c>
    </row>
    <row r="384" spans="1:65" s="13" customFormat="1" x14ac:dyDescent="0.2">
      <c r="B384" s="172"/>
      <c r="D384" s="173" t="s">
        <v>144</v>
      </c>
      <c r="E384" s="174" t="s">
        <v>1</v>
      </c>
      <c r="F384" s="175" t="s">
        <v>678</v>
      </c>
      <c r="H384" s="176">
        <v>25.916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 x14ac:dyDescent="0.2">
      <c r="A385" s="32"/>
      <c r="B385" s="157"/>
      <c r="C385" s="158">
        <v>129</v>
      </c>
      <c r="D385" s="158" t="s">
        <v>137</v>
      </c>
      <c r="E385" s="159" t="s">
        <v>679</v>
      </c>
      <c r="F385" s="160" t="s">
        <v>680</v>
      </c>
      <c r="G385" s="161" t="s">
        <v>140</v>
      </c>
      <c r="H385" s="162">
        <v>23.56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7.0679999999999988E-3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212</v>
      </c>
      <c r="AT385" s="170" t="s">
        <v>137</v>
      </c>
      <c r="AU385" s="170" t="s">
        <v>142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142</v>
      </c>
      <c r="BK385" s="171">
        <f>ROUND(I385*H385,2)</f>
        <v>0</v>
      </c>
      <c r="BL385" s="17" t="s">
        <v>212</v>
      </c>
      <c r="BM385" s="170" t="s">
        <v>681</v>
      </c>
    </row>
    <row r="386" spans="1:65" s="2" customFormat="1" ht="21.75" customHeight="1" x14ac:dyDescent="0.2">
      <c r="A386" s="32"/>
      <c r="B386" s="157"/>
      <c r="C386" s="158">
        <v>130</v>
      </c>
      <c r="D386" s="158" t="s">
        <v>137</v>
      </c>
      <c r="E386" s="159" t="s">
        <v>682</v>
      </c>
      <c r="F386" s="160" t="s">
        <v>683</v>
      </c>
      <c r="G386" s="161" t="s">
        <v>245</v>
      </c>
      <c r="H386" s="162">
        <v>1.2050000000000001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212</v>
      </c>
      <c r="AT386" s="170" t="s">
        <v>137</v>
      </c>
      <c r="AU386" s="170" t="s">
        <v>142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142</v>
      </c>
      <c r="BK386" s="171">
        <f>ROUND(I386*H386,2)</f>
        <v>0</v>
      </c>
      <c r="BL386" s="17" t="s">
        <v>212</v>
      </c>
      <c r="BM386" s="170" t="s">
        <v>684</v>
      </c>
    </row>
    <row r="387" spans="1:65" s="2" customFormat="1" ht="21.75" customHeight="1" x14ac:dyDescent="0.2">
      <c r="A387" s="32"/>
      <c r="B387" s="157"/>
      <c r="C387" s="158">
        <v>131</v>
      </c>
      <c r="D387" s="158" t="s">
        <v>137</v>
      </c>
      <c r="E387" s="159" t="s">
        <v>685</v>
      </c>
      <c r="F387" s="160" t="s">
        <v>686</v>
      </c>
      <c r="G387" s="161" t="s">
        <v>245</v>
      </c>
      <c r="H387" s="162">
        <v>1.2050000000000001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212</v>
      </c>
      <c r="AT387" s="170" t="s">
        <v>137</v>
      </c>
      <c r="AU387" s="170" t="s">
        <v>142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142</v>
      </c>
      <c r="BK387" s="171">
        <f>ROUND(I387*H387,2)</f>
        <v>0</v>
      </c>
      <c r="BL387" s="17" t="s">
        <v>212</v>
      </c>
      <c r="BM387" s="170" t="s">
        <v>687</v>
      </c>
    </row>
    <row r="388" spans="1:65" s="2" customFormat="1" ht="16.5" customHeight="1" x14ac:dyDescent="0.2">
      <c r="A388" s="32"/>
      <c r="B388" s="157"/>
      <c r="C388" s="158">
        <v>132</v>
      </c>
      <c r="D388" s="158" t="s">
        <v>137</v>
      </c>
      <c r="E388" s="159" t="s">
        <v>688</v>
      </c>
      <c r="F388" s="160" t="s">
        <v>689</v>
      </c>
      <c r="G388" s="161" t="s">
        <v>447</v>
      </c>
      <c r="H388" s="162">
        <v>1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212</v>
      </c>
      <c r="AT388" s="170" t="s">
        <v>137</v>
      </c>
      <c r="AU388" s="170" t="s">
        <v>142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142</v>
      </c>
      <c r="BK388" s="171">
        <f>ROUND(I388*H388,2)</f>
        <v>0</v>
      </c>
      <c r="BL388" s="17" t="s">
        <v>212</v>
      </c>
      <c r="BM388" s="170" t="s">
        <v>690</v>
      </c>
    </row>
    <row r="389" spans="1:65" s="12" customFormat="1" ht="22.9" customHeight="1" x14ac:dyDescent="0.2">
      <c r="B389" s="144"/>
      <c r="D389" s="145" t="s">
        <v>75</v>
      </c>
      <c r="E389" s="155" t="s">
        <v>691</v>
      </c>
      <c r="F389" s="155" t="s">
        <v>692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142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 x14ac:dyDescent="0.2">
      <c r="A390" s="32"/>
      <c r="B390" s="157"/>
      <c r="C390" s="158">
        <v>133</v>
      </c>
      <c r="D390" s="158" t="s">
        <v>137</v>
      </c>
      <c r="E390" s="159" t="s">
        <v>693</v>
      </c>
      <c r="F390" s="160" t="s">
        <v>694</v>
      </c>
      <c r="G390" s="161" t="s">
        <v>140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212</v>
      </c>
      <c r="AT390" s="170" t="s">
        <v>137</v>
      </c>
      <c r="AU390" s="170" t="s">
        <v>142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142</v>
      </c>
      <c r="BK390" s="171">
        <f>ROUND(I390*H390,2)</f>
        <v>0</v>
      </c>
      <c r="BL390" s="17" t="s">
        <v>212</v>
      </c>
      <c r="BM390" s="170" t="s">
        <v>695</v>
      </c>
    </row>
    <row r="391" spans="1:65" s="2" customFormat="1" ht="21.75" customHeight="1" x14ac:dyDescent="0.2">
      <c r="A391" s="32"/>
      <c r="B391" s="157"/>
      <c r="C391" s="158">
        <v>134</v>
      </c>
      <c r="D391" s="158" t="s">
        <v>137</v>
      </c>
      <c r="E391" s="159" t="s">
        <v>696</v>
      </c>
      <c r="F391" s="160" t="s">
        <v>697</v>
      </c>
      <c r="G391" s="161" t="s">
        <v>140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212</v>
      </c>
      <c r="AT391" s="170" t="s">
        <v>137</v>
      </c>
      <c r="AU391" s="170" t="s">
        <v>142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142</v>
      </c>
      <c r="BK391" s="171">
        <f>ROUND(I391*H391,2)</f>
        <v>0</v>
      </c>
      <c r="BL391" s="17" t="s">
        <v>212</v>
      </c>
      <c r="BM391" s="170" t="s">
        <v>698</v>
      </c>
    </row>
    <row r="392" spans="1:65" s="15" customFormat="1" x14ac:dyDescent="0.2">
      <c r="B392" s="189"/>
      <c r="D392" s="173" t="s">
        <v>144</v>
      </c>
      <c r="E392" s="190" t="s">
        <v>1</v>
      </c>
      <c r="F392" s="191" t="s">
        <v>699</v>
      </c>
      <c r="H392" s="190" t="s">
        <v>1</v>
      </c>
      <c r="I392" s="192"/>
      <c r="L392" s="189"/>
      <c r="M392" s="193"/>
      <c r="N392" s="194"/>
      <c r="O392" s="194"/>
      <c r="P392" s="194"/>
      <c r="Q392" s="194"/>
      <c r="R392" s="194"/>
      <c r="S392" s="194"/>
      <c r="T392" s="195"/>
      <c r="AT392" s="190" t="s">
        <v>144</v>
      </c>
      <c r="AU392" s="190" t="s">
        <v>142</v>
      </c>
      <c r="AV392" s="15" t="s">
        <v>84</v>
      </c>
      <c r="AW392" s="15" t="s">
        <v>33</v>
      </c>
      <c r="AX392" s="15" t="s">
        <v>76</v>
      </c>
      <c r="AY392" s="190" t="s">
        <v>134</v>
      </c>
    </row>
    <row r="393" spans="1:65" s="13" customFormat="1" x14ac:dyDescent="0.2">
      <c r="B393" s="172"/>
      <c r="D393" s="173" t="s">
        <v>144</v>
      </c>
      <c r="E393" s="174" t="s">
        <v>1</v>
      </c>
      <c r="F393" s="175" t="s">
        <v>700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142</v>
      </c>
      <c r="AV393" s="13" t="s">
        <v>142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 x14ac:dyDescent="0.2">
      <c r="A394" s="32"/>
      <c r="B394" s="157"/>
      <c r="C394" s="158">
        <v>135</v>
      </c>
      <c r="D394" s="158" t="s">
        <v>137</v>
      </c>
      <c r="E394" s="159" t="s">
        <v>701</v>
      </c>
      <c r="F394" s="160" t="s">
        <v>702</v>
      </c>
      <c r="G394" s="161" t="s">
        <v>140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212</v>
      </c>
      <c r="AT394" s="170" t="s">
        <v>137</v>
      </c>
      <c r="AU394" s="170" t="s">
        <v>142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142</v>
      </c>
      <c r="BK394" s="171">
        <f>ROUND(I394*H394,2)</f>
        <v>0</v>
      </c>
      <c r="BL394" s="17" t="s">
        <v>212</v>
      </c>
      <c r="BM394" s="170" t="s">
        <v>703</v>
      </c>
    </row>
    <row r="395" spans="1:65" s="12" customFormat="1" ht="22.9" customHeight="1" x14ac:dyDescent="0.2">
      <c r="B395" s="144"/>
      <c r="D395" s="145" t="s">
        <v>75</v>
      </c>
      <c r="E395" s="155" t="s">
        <v>704</v>
      </c>
      <c r="F395" s="155" t="s">
        <v>705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1.8914029999999998E-2</v>
      </c>
      <c r="S395" s="150"/>
      <c r="T395" s="152">
        <f>SUM(T396:T408)</f>
        <v>0</v>
      </c>
      <c r="AR395" s="145" t="s">
        <v>142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 x14ac:dyDescent="0.2">
      <c r="A396" s="32"/>
      <c r="B396" s="157"/>
      <c r="C396" s="158">
        <v>136</v>
      </c>
      <c r="D396" s="158" t="s">
        <v>137</v>
      </c>
      <c r="E396" s="159" t="s">
        <v>210</v>
      </c>
      <c r="F396" s="160" t="s">
        <v>211</v>
      </c>
      <c r="G396" s="161" t="s">
        <v>140</v>
      </c>
      <c r="H396" s="162">
        <v>51.119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212</v>
      </c>
      <c r="AT396" s="170" t="s">
        <v>137</v>
      </c>
      <c r="AU396" s="170" t="s">
        <v>142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142</v>
      </c>
      <c r="BK396" s="171">
        <f>ROUND(I396*H396,2)</f>
        <v>0</v>
      </c>
      <c r="BL396" s="17" t="s">
        <v>212</v>
      </c>
      <c r="BM396" s="170" t="s">
        <v>706</v>
      </c>
    </row>
    <row r="397" spans="1:65" s="15" customFormat="1" x14ac:dyDescent="0.2">
      <c r="B397" s="189"/>
      <c r="D397" s="173" t="s">
        <v>144</v>
      </c>
      <c r="E397" s="190" t="s">
        <v>1</v>
      </c>
      <c r="F397" s="191" t="s">
        <v>216</v>
      </c>
      <c r="H397" s="190" t="s">
        <v>1</v>
      </c>
      <c r="I397" s="192"/>
      <c r="L397" s="189"/>
      <c r="M397" s="193"/>
      <c r="N397" s="194"/>
      <c r="O397" s="194"/>
      <c r="P397" s="194"/>
      <c r="Q397" s="194"/>
      <c r="R397" s="194"/>
      <c r="S397" s="194"/>
      <c r="T397" s="195"/>
      <c r="AT397" s="190" t="s">
        <v>144</v>
      </c>
      <c r="AU397" s="190" t="s">
        <v>142</v>
      </c>
      <c r="AV397" s="15" t="s">
        <v>84</v>
      </c>
      <c r="AW397" s="15" t="s">
        <v>33</v>
      </c>
      <c r="AX397" s="15" t="s">
        <v>76</v>
      </c>
      <c r="AY397" s="190" t="s">
        <v>134</v>
      </c>
    </row>
    <row r="398" spans="1:65" s="13" customFormat="1" x14ac:dyDescent="0.2">
      <c r="B398" s="172"/>
      <c r="D398" s="173" t="s">
        <v>144</v>
      </c>
      <c r="E398" s="174" t="s">
        <v>1</v>
      </c>
      <c r="F398" s="175" t="s">
        <v>198</v>
      </c>
      <c r="H398" s="176">
        <v>0.99299999999999999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142</v>
      </c>
      <c r="AV398" s="13" t="s">
        <v>142</v>
      </c>
      <c r="AW398" s="13" t="s">
        <v>33</v>
      </c>
      <c r="AX398" s="13" t="s">
        <v>76</v>
      </c>
      <c r="AY398" s="174" t="s">
        <v>134</v>
      </c>
    </row>
    <row r="399" spans="1:65" s="13" customFormat="1" x14ac:dyDescent="0.2">
      <c r="B399" s="172"/>
      <c r="D399" s="173" t="s">
        <v>144</v>
      </c>
      <c r="E399" s="174" t="s">
        <v>1</v>
      </c>
      <c r="F399" s="175" t="s">
        <v>197</v>
      </c>
      <c r="H399" s="176">
        <v>2.87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144</v>
      </c>
      <c r="AU399" s="174" t="s">
        <v>142</v>
      </c>
      <c r="AV399" s="13" t="s">
        <v>142</v>
      </c>
      <c r="AW399" s="13" t="s">
        <v>33</v>
      </c>
      <c r="AX399" s="13" t="s">
        <v>76</v>
      </c>
      <c r="AY399" s="174" t="s">
        <v>134</v>
      </c>
    </row>
    <row r="400" spans="1:65" s="15" customFormat="1" x14ac:dyDescent="0.2">
      <c r="B400" s="189"/>
      <c r="D400" s="173" t="s">
        <v>144</v>
      </c>
      <c r="E400" s="190" t="s">
        <v>1</v>
      </c>
      <c r="F400" s="191" t="s">
        <v>707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144</v>
      </c>
      <c r="AU400" s="190" t="s">
        <v>142</v>
      </c>
      <c r="AV400" s="15" t="s">
        <v>84</v>
      </c>
      <c r="AW400" s="15" t="s">
        <v>33</v>
      </c>
      <c r="AX400" s="15" t="s">
        <v>76</v>
      </c>
      <c r="AY400" s="190" t="s">
        <v>134</v>
      </c>
    </row>
    <row r="401" spans="1:65" s="13" customFormat="1" x14ac:dyDescent="0.2">
      <c r="B401" s="172"/>
      <c r="D401" s="173" t="s">
        <v>144</v>
      </c>
      <c r="E401" s="174" t="s">
        <v>1</v>
      </c>
      <c r="F401" s="175" t="s">
        <v>708</v>
      </c>
      <c r="H401" s="176">
        <v>4.0860000000000003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144</v>
      </c>
      <c r="AU401" s="174" t="s">
        <v>142</v>
      </c>
      <c r="AV401" s="13" t="s">
        <v>142</v>
      </c>
      <c r="AW401" s="13" t="s">
        <v>33</v>
      </c>
      <c r="AX401" s="13" t="s">
        <v>76</v>
      </c>
      <c r="AY401" s="174" t="s">
        <v>134</v>
      </c>
    </row>
    <row r="402" spans="1:65" s="13" customFormat="1" x14ac:dyDescent="0.2">
      <c r="B402" s="172"/>
      <c r="D402" s="173" t="s">
        <v>144</v>
      </c>
      <c r="E402" s="174" t="s">
        <v>1</v>
      </c>
      <c r="F402" s="175" t="s">
        <v>709</v>
      </c>
      <c r="H402" s="176">
        <v>2.4060000000000001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142</v>
      </c>
      <c r="AV402" s="13" t="s">
        <v>142</v>
      </c>
      <c r="AW402" s="13" t="s">
        <v>33</v>
      </c>
      <c r="AX402" s="13" t="s">
        <v>76</v>
      </c>
      <c r="AY402" s="174" t="s">
        <v>134</v>
      </c>
    </row>
    <row r="403" spans="1:65" s="13" customFormat="1" x14ac:dyDescent="0.2">
      <c r="B403" s="172"/>
      <c r="D403" s="173" t="s">
        <v>144</v>
      </c>
      <c r="E403" s="174" t="s">
        <v>1</v>
      </c>
      <c r="F403" s="175" t="s">
        <v>710</v>
      </c>
      <c r="H403" s="176">
        <v>8.8000000000000007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144</v>
      </c>
      <c r="AU403" s="174" t="s">
        <v>142</v>
      </c>
      <c r="AV403" s="13" t="s">
        <v>142</v>
      </c>
      <c r="AW403" s="13" t="s">
        <v>33</v>
      </c>
      <c r="AX403" s="13" t="s">
        <v>76</v>
      </c>
      <c r="AY403" s="174" t="s">
        <v>134</v>
      </c>
    </row>
    <row r="404" spans="1:65" s="15" customFormat="1" x14ac:dyDescent="0.2">
      <c r="B404" s="189"/>
      <c r="D404" s="173" t="s">
        <v>144</v>
      </c>
      <c r="E404" s="190" t="s">
        <v>1</v>
      </c>
      <c r="F404" s="191" t="s">
        <v>711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144</v>
      </c>
      <c r="AU404" s="190" t="s">
        <v>142</v>
      </c>
      <c r="AV404" s="15" t="s">
        <v>84</v>
      </c>
      <c r="AW404" s="15" t="s">
        <v>33</v>
      </c>
      <c r="AX404" s="15" t="s">
        <v>76</v>
      </c>
      <c r="AY404" s="190" t="s">
        <v>134</v>
      </c>
    </row>
    <row r="405" spans="1:65" s="13" customFormat="1" x14ac:dyDescent="0.2">
      <c r="B405" s="172"/>
      <c r="D405" s="173" t="s">
        <v>144</v>
      </c>
      <c r="E405" s="174" t="s">
        <v>1</v>
      </c>
      <c r="F405" s="175" t="s">
        <v>712</v>
      </c>
      <c r="H405" s="176">
        <v>31.963999999999999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144</v>
      </c>
      <c r="AU405" s="174" t="s">
        <v>142</v>
      </c>
      <c r="AV405" s="13" t="s">
        <v>142</v>
      </c>
      <c r="AW405" s="13" t="s">
        <v>33</v>
      </c>
      <c r="AX405" s="13" t="s">
        <v>76</v>
      </c>
      <c r="AY405" s="174" t="s">
        <v>134</v>
      </c>
    </row>
    <row r="406" spans="1:65" s="14" customFormat="1" x14ac:dyDescent="0.2">
      <c r="B406" s="181"/>
      <c r="D406" s="173" t="s">
        <v>144</v>
      </c>
      <c r="E406" s="182" t="s">
        <v>1</v>
      </c>
      <c r="F406" s="183" t="s">
        <v>153</v>
      </c>
      <c r="H406" s="184">
        <v>51.119</v>
      </c>
      <c r="I406" s="185"/>
      <c r="L406" s="181"/>
      <c r="M406" s="186"/>
      <c r="N406" s="187"/>
      <c r="O406" s="187"/>
      <c r="P406" s="187"/>
      <c r="Q406" s="187"/>
      <c r="R406" s="187"/>
      <c r="S406" s="187"/>
      <c r="T406" s="188"/>
      <c r="AT406" s="182" t="s">
        <v>144</v>
      </c>
      <c r="AU406" s="182" t="s">
        <v>142</v>
      </c>
      <c r="AV406" s="14" t="s">
        <v>141</v>
      </c>
      <c r="AW406" s="14" t="s">
        <v>33</v>
      </c>
      <c r="AX406" s="14" t="s">
        <v>84</v>
      </c>
      <c r="AY406" s="182" t="s">
        <v>134</v>
      </c>
    </row>
    <row r="407" spans="1:65" s="2" customFormat="1" ht="21.75" customHeight="1" x14ac:dyDescent="0.2">
      <c r="A407" s="32"/>
      <c r="B407" s="157"/>
      <c r="C407" s="158">
        <v>137</v>
      </c>
      <c r="D407" s="158" t="s">
        <v>137</v>
      </c>
      <c r="E407" s="159" t="s">
        <v>713</v>
      </c>
      <c r="F407" s="160" t="s">
        <v>714</v>
      </c>
      <c r="G407" s="161" t="s">
        <v>140</v>
      </c>
      <c r="H407" s="162">
        <v>51.119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1.073499E-2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212</v>
      </c>
      <c r="AT407" s="170" t="s">
        <v>137</v>
      </c>
      <c r="AU407" s="170" t="s">
        <v>142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142</v>
      </c>
      <c r="BK407" s="171">
        <f>ROUND(I407*H407,2)</f>
        <v>0</v>
      </c>
      <c r="BL407" s="17" t="s">
        <v>212</v>
      </c>
      <c r="BM407" s="170" t="s">
        <v>715</v>
      </c>
    </row>
    <row r="408" spans="1:65" s="2" customFormat="1" ht="21.75" customHeight="1" x14ac:dyDescent="0.2">
      <c r="A408" s="32"/>
      <c r="B408" s="157"/>
      <c r="C408" s="158">
        <v>138</v>
      </c>
      <c r="D408" s="158" t="s">
        <v>137</v>
      </c>
      <c r="E408" s="159" t="s">
        <v>716</v>
      </c>
      <c r="F408" s="160" t="s">
        <v>717</v>
      </c>
      <c r="G408" s="161" t="s">
        <v>140</v>
      </c>
      <c r="H408" s="162">
        <v>51.119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8.1790400000000003E-3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212</v>
      </c>
      <c r="AT408" s="170" t="s">
        <v>137</v>
      </c>
      <c r="AU408" s="170" t="s">
        <v>142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142</v>
      </c>
      <c r="BK408" s="171">
        <f>ROUND(I408*H408,2)</f>
        <v>0</v>
      </c>
      <c r="BL408" s="17" t="s">
        <v>212</v>
      </c>
      <c r="BM408" s="170" t="s">
        <v>718</v>
      </c>
    </row>
    <row r="409" spans="1:65" s="12" customFormat="1" ht="25.9" customHeight="1" x14ac:dyDescent="0.2">
      <c r="B409" s="144"/>
      <c r="D409" s="145" t="s">
        <v>75</v>
      </c>
      <c r="E409" s="146" t="s">
        <v>719</v>
      </c>
      <c r="F409" s="146" t="s">
        <v>720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SUM(P410:P433)</f>
        <v>0</v>
      </c>
      <c r="Q409" s="150"/>
      <c r="R409" s="151">
        <f>SUM(R410:R433)</f>
        <v>0</v>
      </c>
      <c r="S409" s="150"/>
      <c r="T409" s="152">
        <f>SUM(T410:T433)</f>
        <v>0</v>
      </c>
      <c r="AR409" s="145" t="s">
        <v>141</v>
      </c>
      <c r="AT409" s="153" t="s">
        <v>75</v>
      </c>
      <c r="AU409" s="153" t="s">
        <v>76</v>
      </c>
      <c r="AY409" s="145" t="s">
        <v>134</v>
      </c>
      <c r="BK409" s="154">
        <f>SUM(BK410:BK433)</f>
        <v>0</v>
      </c>
    </row>
    <row r="410" spans="1:65" s="2" customFormat="1" ht="16.5" customHeight="1" x14ac:dyDescent="0.2">
      <c r="A410" s="32"/>
      <c r="B410" s="157"/>
      <c r="C410" s="158">
        <v>139</v>
      </c>
      <c r="D410" s="158" t="s">
        <v>137</v>
      </c>
      <c r="E410" s="159" t="s">
        <v>721</v>
      </c>
      <c r="F410" s="160" t="s">
        <v>722</v>
      </c>
      <c r="G410" s="161" t="s">
        <v>723</v>
      </c>
      <c r="H410" s="162">
        <v>58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724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142</v>
      </c>
      <c r="BK410" s="171">
        <f>ROUND(I410*H410,2)</f>
        <v>0</v>
      </c>
      <c r="BL410" s="17" t="s">
        <v>724</v>
      </c>
      <c r="BM410" s="170" t="s">
        <v>725</v>
      </c>
    </row>
    <row r="411" spans="1:65" s="15" customFormat="1" ht="22.5" x14ac:dyDescent="0.2">
      <c r="B411" s="189"/>
      <c r="D411" s="173" t="s">
        <v>144</v>
      </c>
      <c r="E411" s="190" t="s">
        <v>1</v>
      </c>
      <c r="F411" s="191" t="s">
        <v>726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144</v>
      </c>
      <c r="AU411" s="190" t="s">
        <v>84</v>
      </c>
      <c r="AV411" s="15" t="s">
        <v>84</v>
      </c>
      <c r="AW411" s="15" t="s">
        <v>33</v>
      </c>
      <c r="AX411" s="15" t="s">
        <v>76</v>
      </c>
      <c r="AY411" s="190" t="s">
        <v>134</v>
      </c>
    </row>
    <row r="412" spans="1:65" s="15" customFormat="1" x14ac:dyDescent="0.2">
      <c r="B412" s="189"/>
      <c r="D412" s="173" t="s">
        <v>144</v>
      </c>
      <c r="E412" s="190" t="s">
        <v>1</v>
      </c>
      <c r="F412" s="191" t="s">
        <v>727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144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134</v>
      </c>
    </row>
    <row r="413" spans="1:65" s="13" customFormat="1" x14ac:dyDescent="0.2">
      <c r="B413" s="172"/>
      <c r="D413" s="173" t="s">
        <v>144</v>
      </c>
      <c r="E413" s="174" t="s">
        <v>1</v>
      </c>
      <c r="F413" s="175" t="s">
        <v>212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84</v>
      </c>
      <c r="AV413" s="13" t="s">
        <v>142</v>
      </c>
      <c r="AW413" s="13" t="s">
        <v>33</v>
      </c>
      <c r="AX413" s="13" t="s">
        <v>76</v>
      </c>
      <c r="AY413" s="174" t="s">
        <v>134</v>
      </c>
    </row>
    <row r="414" spans="1:65" s="15" customFormat="1" x14ac:dyDescent="0.2">
      <c r="B414" s="189"/>
      <c r="D414" s="173" t="s">
        <v>144</v>
      </c>
      <c r="E414" s="190" t="s">
        <v>1</v>
      </c>
      <c r="F414" s="191" t="s">
        <v>728</v>
      </c>
      <c r="H414" s="190" t="s">
        <v>1</v>
      </c>
      <c r="I414" s="192"/>
      <c r="L414" s="189"/>
      <c r="M414" s="193"/>
      <c r="N414" s="194"/>
      <c r="O414" s="194"/>
      <c r="P414" s="194"/>
      <c r="Q414" s="194"/>
      <c r="R414" s="194"/>
      <c r="S414" s="194"/>
      <c r="T414" s="195"/>
      <c r="AT414" s="190" t="s">
        <v>144</v>
      </c>
      <c r="AU414" s="190" t="s">
        <v>84</v>
      </c>
      <c r="AV414" s="15" t="s">
        <v>84</v>
      </c>
      <c r="AW414" s="15" t="s">
        <v>33</v>
      </c>
      <c r="AX414" s="15" t="s">
        <v>76</v>
      </c>
      <c r="AY414" s="190" t="s">
        <v>134</v>
      </c>
    </row>
    <row r="415" spans="1:65" s="13" customFormat="1" x14ac:dyDescent="0.2">
      <c r="B415" s="172"/>
      <c r="D415" s="173" t="s">
        <v>144</v>
      </c>
      <c r="E415" s="174" t="s">
        <v>1</v>
      </c>
      <c r="F415" s="175" t="s">
        <v>212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84</v>
      </c>
      <c r="AV415" s="13" t="s">
        <v>142</v>
      </c>
      <c r="AW415" s="13" t="s">
        <v>33</v>
      </c>
      <c r="AX415" s="13" t="s">
        <v>76</v>
      </c>
      <c r="AY415" s="174" t="s">
        <v>134</v>
      </c>
    </row>
    <row r="416" spans="1:65" s="15" customFormat="1" ht="22.5" x14ac:dyDescent="0.2">
      <c r="B416" s="189"/>
      <c r="D416" s="173" t="s">
        <v>144</v>
      </c>
      <c r="E416" s="190" t="s">
        <v>1</v>
      </c>
      <c r="F416" s="191" t="s">
        <v>729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144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134</v>
      </c>
    </row>
    <row r="417" spans="1:65" s="13" customFormat="1" x14ac:dyDescent="0.2">
      <c r="B417" s="172"/>
      <c r="D417" s="173" t="s">
        <v>144</v>
      </c>
      <c r="E417" s="174" t="s">
        <v>1</v>
      </c>
      <c r="F417" s="175" t="s">
        <v>142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144</v>
      </c>
      <c r="AU417" s="174" t="s">
        <v>84</v>
      </c>
      <c r="AV417" s="13" t="s">
        <v>142</v>
      </c>
      <c r="AW417" s="13" t="s">
        <v>33</v>
      </c>
      <c r="AX417" s="13" t="s">
        <v>76</v>
      </c>
      <c r="AY417" s="174" t="s">
        <v>134</v>
      </c>
    </row>
    <row r="418" spans="1:65" s="15" customFormat="1" x14ac:dyDescent="0.2">
      <c r="B418" s="189"/>
      <c r="D418" s="173" t="s">
        <v>144</v>
      </c>
      <c r="E418" s="190" t="s">
        <v>1</v>
      </c>
      <c r="F418" s="191" t="s">
        <v>730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144</v>
      </c>
      <c r="AU418" s="190" t="s">
        <v>84</v>
      </c>
      <c r="AV418" s="15" t="s">
        <v>84</v>
      </c>
      <c r="AW418" s="15" t="s">
        <v>33</v>
      </c>
      <c r="AX418" s="15" t="s">
        <v>76</v>
      </c>
      <c r="AY418" s="190" t="s">
        <v>134</v>
      </c>
    </row>
    <row r="419" spans="1:65" s="13" customFormat="1" x14ac:dyDescent="0.2">
      <c r="B419" s="172"/>
      <c r="D419" s="173" t="s">
        <v>144</v>
      </c>
      <c r="E419" s="174" t="s">
        <v>1</v>
      </c>
      <c r="F419" s="175" t="s">
        <v>171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144</v>
      </c>
      <c r="AU419" s="174" t="s">
        <v>84</v>
      </c>
      <c r="AV419" s="13" t="s">
        <v>142</v>
      </c>
      <c r="AW419" s="13" t="s">
        <v>33</v>
      </c>
      <c r="AX419" s="13" t="s">
        <v>76</v>
      </c>
      <c r="AY419" s="174" t="s">
        <v>134</v>
      </c>
    </row>
    <row r="420" spans="1:65" s="15" customFormat="1" x14ac:dyDescent="0.2">
      <c r="B420" s="189"/>
      <c r="D420" s="173" t="s">
        <v>144</v>
      </c>
      <c r="E420" s="190" t="s">
        <v>1</v>
      </c>
      <c r="F420" s="191" t="s">
        <v>731</v>
      </c>
      <c r="H420" s="190" t="s">
        <v>1</v>
      </c>
      <c r="I420" s="192"/>
      <c r="L420" s="189"/>
      <c r="M420" s="193"/>
      <c r="N420" s="194"/>
      <c r="O420" s="194"/>
      <c r="P420" s="194"/>
      <c r="Q420" s="194"/>
      <c r="R420" s="194"/>
      <c r="S420" s="194"/>
      <c r="T420" s="195"/>
      <c r="AT420" s="190" t="s">
        <v>144</v>
      </c>
      <c r="AU420" s="190" t="s">
        <v>84</v>
      </c>
      <c r="AV420" s="15" t="s">
        <v>84</v>
      </c>
      <c r="AW420" s="15" t="s">
        <v>33</v>
      </c>
      <c r="AX420" s="15" t="s">
        <v>76</v>
      </c>
      <c r="AY420" s="190" t="s">
        <v>134</v>
      </c>
    </row>
    <row r="421" spans="1:65" s="13" customFormat="1" x14ac:dyDescent="0.2">
      <c r="B421" s="172"/>
      <c r="D421" s="173" t="s">
        <v>144</v>
      </c>
      <c r="E421" s="174" t="s">
        <v>1</v>
      </c>
      <c r="F421" s="175" t="s">
        <v>171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144</v>
      </c>
      <c r="AU421" s="174" t="s">
        <v>84</v>
      </c>
      <c r="AV421" s="13" t="s">
        <v>142</v>
      </c>
      <c r="AW421" s="13" t="s">
        <v>33</v>
      </c>
      <c r="AX421" s="13" t="s">
        <v>76</v>
      </c>
      <c r="AY421" s="174" t="s">
        <v>134</v>
      </c>
    </row>
    <row r="422" spans="1:65" s="15" customFormat="1" x14ac:dyDescent="0.2">
      <c r="B422" s="189"/>
      <c r="D422" s="173" t="s">
        <v>144</v>
      </c>
      <c r="E422" s="190" t="s">
        <v>1</v>
      </c>
      <c r="F422" s="191" t="s">
        <v>732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144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134</v>
      </c>
    </row>
    <row r="423" spans="1:65" s="13" customFormat="1" x14ac:dyDescent="0.2">
      <c r="B423" s="172"/>
      <c r="D423" s="173" t="s">
        <v>144</v>
      </c>
      <c r="E423" s="174" t="s">
        <v>1</v>
      </c>
      <c r="F423" s="175" t="s">
        <v>171</v>
      </c>
      <c r="H423" s="176">
        <v>8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144</v>
      </c>
      <c r="AU423" s="174" t="s">
        <v>84</v>
      </c>
      <c r="AV423" s="13" t="s">
        <v>142</v>
      </c>
      <c r="AW423" s="13" t="s">
        <v>33</v>
      </c>
      <c r="AX423" s="13" t="s">
        <v>76</v>
      </c>
      <c r="AY423" s="174" t="s">
        <v>134</v>
      </c>
    </row>
    <row r="424" spans="1:65" s="14" customFormat="1" x14ac:dyDescent="0.2">
      <c r="B424" s="181"/>
      <c r="D424" s="173" t="s">
        <v>144</v>
      </c>
      <c r="E424" s="182" t="s">
        <v>1</v>
      </c>
      <c r="F424" s="183" t="s">
        <v>153</v>
      </c>
      <c r="H424" s="184">
        <v>58</v>
      </c>
      <c r="I424" s="185"/>
      <c r="L424" s="181"/>
      <c r="M424" s="186"/>
      <c r="N424" s="187"/>
      <c r="O424" s="187"/>
      <c r="P424" s="187"/>
      <c r="Q424" s="187"/>
      <c r="R424" s="187"/>
      <c r="S424" s="187"/>
      <c r="T424" s="188"/>
      <c r="AT424" s="182" t="s">
        <v>144</v>
      </c>
      <c r="AU424" s="182" t="s">
        <v>84</v>
      </c>
      <c r="AV424" s="14" t="s">
        <v>141</v>
      </c>
      <c r="AW424" s="14" t="s">
        <v>33</v>
      </c>
      <c r="AX424" s="14" t="s">
        <v>84</v>
      </c>
      <c r="AY424" s="182" t="s">
        <v>134</v>
      </c>
    </row>
    <row r="425" spans="1:65" s="2" customFormat="1" ht="16.5" customHeight="1" x14ac:dyDescent="0.2">
      <c r="A425" s="32"/>
      <c r="B425" s="157"/>
      <c r="C425" s="158">
        <v>140</v>
      </c>
      <c r="D425" s="158" t="s">
        <v>137</v>
      </c>
      <c r="E425" s="159" t="s">
        <v>733</v>
      </c>
      <c r="F425" s="160" t="s">
        <v>734</v>
      </c>
      <c r="G425" s="161" t="s">
        <v>723</v>
      </c>
      <c r="H425" s="162">
        <v>14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0</v>
      </c>
      <c r="R425" s="168">
        <f>Q425*H425</f>
        <v>0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724</v>
      </c>
      <c r="AT425" s="170" t="s">
        <v>137</v>
      </c>
      <c r="AU425" s="170" t="s">
        <v>84</v>
      </c>
      <c r="AY425" s="17" t="s">
        <v>134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142</v>
      </c>
      <c r="BK425" s="171">
        <f>ROUND(I425*H425,2)</f>
        <v>0</v>
      </c>
      <c r="BL425" s="17" t="s">
        <v>724</v>
      </c>
      <c r="BM425" s="170" t="s">
        <v>735</v>
      </c>
    </row>
    <row r="426" spans="1:65" s="15" customFormat="1" ht="22.5" x14ac:dyDescent="0.2">
      <c r="B426" s="189"/>
      <c r="D426" s="173" t="s">
        <v>144</v>
      </c>
      <c r="E426" s="190" t="s">
        <v>1</v>
      </c>
      <c r="F426" s="191" t="s">
        <v>736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144</v>
      </c>
      <c r="AU426" s="190" t="s">
        <v>84</v>
      </c>
      <c r="AV426" s="15" t="s">
        <v>84</v>
      </c>
      <c r="AW426" s="15" t="s">
        <v>33</v>
      </c>
      <c r="AX426" s="15" t="s">
        <v>76</v>
      </c>
      <c r="AY426" s="190" t="s">
        <v>134</v>
      </c>
    </row>
    <row r="427" spans="1:65" s="13" customFormat="1" x14ac:dyDescent="0.2">
      <c r="B427" s="172"/>
      <c r="D427" s="173" t="s">
        <v>144</v>
      </c>
      <c r="E427" s="174" t="s">
        <v>1</v>
      </c>
      <c r="F427" s="175" t="s">
        <v>171</v>
      </c>
      <c r="H427" s="176">
        <v>8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84</v>
      </c>
      <c r="AV427" s="13" t="s">
        <v>142</v>
      </c>
      <c r="AW427" s="13" t="s">
        <v>33</v>
      </c>
      <c r="AX427" s="13" t="s">
        <v>76</v>
      </c>
      <c r="AY427" s="174" t="s">
        <v>134</v>
      </c>
    </row>
    <row r="428" spans="1:65" s="15" customFormat="1" x14ac:dyDescent="0.2">
      <c r="B428" s="189"/>
      <c r="D428" s="173" t="s">
        <v>144</v>
      </c>
      <c r="E428" s="190" t="s">
        <v>1</v>
      </c>
      <c r="F428" s="191" t="s">
        <v>737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144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134</v>
      </c>
    </row>
    <row r="429" spans="1:65" s="13" customFormat="1" x14ac:dyDescent="0.2">
      <c r="B429" s="172"/>
      <c r="D429" s="173" t="s">
        <v>144</v>
      </c>
      <c r="E429" s="174" t="s">
        <v>1</v>
      </c>
      <c r="F429" s="175" t="s">
        <v>146</v>
      </c>
      <c r="H429" s="176">
        <v>6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144</v>
      </c>
      <c r="AU429" s="174" t="s">
        <v>84</v>
      </c>
      <c r="AV429" s="13" t="s">
        <v>142</v>
      </c>
      <c r="AW429" s="13" t="s">
        <v>33</v>
      </c>
      <c r="AX429" s="13" t="s">
        <v>76</v>
      </c>
      <c r="AY429" s="174" t="s">
        <v>134</v>
      </c>
    </row>
    <row r="430" spans="1:65" s="14" customFormat="1" x14ac:dyDescent="0.2">
      <c r="B430" s="181"/>
      <c r="D430" s="173" t="s">
        <v>144</v>
      </c>
      <c r="E430" s="182" t="s">
        <v>1</v>
      </c>
      <c r="F430" s="183" t="s">
        <v>153</v>
      </c>
      <c r="H430" s="184">
        <v>14</v>
      </c>
      <c r="I430" s="185"/>
      <c r="L430" s="181"/>
      <c r="M430" s="186"/>
      <c r="N430" s="187"/>
      <c r="O430" s="187"/>
      <c r="P430" s="187"/>
      <c r="Q430" s="187"/>
      <c r="R430" s="187"/>
      <c r="S430" s="187"/>
      <c r="T430" s="188"/>
      <c r="AT430" s="182" t="s">
        <v>144</v>
      </c>
      <c r="AU430" s="182" t="s">
        <v>84</v>
      </c>
      <c r="AV430" s="14" t="s">
        <v>141</v>
      </c>
      <c r="AW430" s="14" t="s">
        <v>33</v>
      </c>
      <c r="AX430" s="14" t="s">
        <v>84</v>
      </c>
      <c r="AY430" s="182" t="s">
        <v>134</v>
      </c>
    </row>
    <row r="431" spans="1:65" s="2" customFormat="1" ht="16.5" customHeight="1" x14ac:dyDescent="0.2">
      <c r="A431" s="32"/>
      <c r="B431" s="157"/>
      <c r="C431" s="158">
        <v>141</v>
      </c>
      <c r="D431" s="158" t="s">
        <v>137</v>
      </c>
      <c r="E431" s="159" t="s">
        <v>738</v>
      </c>
      <c r="F431" s="160" t="s">
        <v>739</v>
      </c>
      <c r="G431" s="161" t="s">
        <v>723</v>
      </c>
      <c r="H431" s="162">
        <v>4</v>
      </c>
      <c r="I431" s="163"/>
      <c r="J431" s="164">
        <f>ROUND(I431*H431,2)</f>
        <v>0</v>
      </c>
      <c r="K431" s="165"/>
      <c r="L431" s="33"/>
      <c r="M431" s="166" t="s">
        <v>1</v>
      </c>
      <c r="N431" s="167" t="s">
        <v>42</v>
      </c>
      <c r="O431" s="58"/>
      <c r="P431" s="168">
        <f>O431*H431</f>
        <v>0</v>
      </c>
      <c r="Q431" s="168">
        <v>0</v>
      </c>
      <c r="R431" s="168">
        <f>Q431*H431</f>
        <v>0</v>
      </c>
      <c r="S431" s="168">
        <v>0</v>
      </c>
      <c r="T431" s="169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0" t="s">
        <v>724</v>
      </c>
      <c r="AT431" s="170" t="s">
        <v>137</v>
      </c>
      <c r="AU431" s="170" t="s">
        <v>84</v>
      </c>
      <c r="AY431" s="17" t="s">
        <v>134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17" t="s">
        <v>142</v>
      </c>
      <c r="BK431" s="171">
        <f>ROUND(I431*H431,2)</f>
        <v>0</v>
      </c>
      <c r="BL431" s="17" t="s">
        <v>724</v>
      </c>
      <c r="BM431" s="170" t="s">
        <v>740</v>
      </c>
    </row>
    <row r="432" spans="1:65" s="15" customFormat="1" x14ac:dyDescent="0.2">
      <c r="B432" s="189"/>
      <c r="D432" s="173" t="s">
        <v>144</v>
      </c>
      <c r="E432" s="190" t="s">
        <v>1</v>
      </c>
      <c r="F432" s="191" t="s">
        <v>741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144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134</v>
      </c>
    </row>
    <row r="433" spans="1:65" s="13" customFormat="1" x14ac:dyDescent="0.2">
      <c r="B433" s="172"/>
      <c r="D433" s="173" t="s">
        <v>144</v>
      </c>
      <c r="E433" s="174" t="s">
        <v>1</v>
      </c>
      <c r="F433" s="175" t="s">
        <v>141</v>
      </c>
      <c r="H433" s="176">
        <v>4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144</v>
      </c>
      <c r="AU433" s="174" t="s">
        <v>84</v>
      </c>
      <c r="AV433" s="13" t="s">
        <v>142</v>
      </c>
      <c r="AW433" s="13" t="s">
        <v>33</v>
      </c>
      <c r="AX433" s="13" t="s">
        <v>84</v>
      </c>
      <c r="AY433" s="174" t="s">
        <v>134</v>
      </c>
    </row>
    <row r="434" spans="1:65" s="12" customFormat="1" ht="25.9" customHeight="1" x14ac:dyDescent="0.2">
      <c r="B434" s="144"/>
      <c r="D434" s="145" t="s">
        <v>75</v>
      </c>
      <c r="E434" s="146" t="s">
        <v>742</v>
      </c>
      <c r="F434" s="146" t="s">
        <v>743</v>
      </c>
      <c r="I434" s="147"/>
      <c r="J434" s="148">
        <f>BK434</f>
        <v>0</v>
      </c>
      <c r="L434" s="144"/>
      <c r="M434" s="149"/>
      <c r="N434" s="150"/>
      <c r="O434" s="150"/>
      <c r="P434" s="151">
        <f>P435+P437</f>
        <v>0</v>
      </c>
      <c r="Q434" s="150"/>
      <c r="R434" s="151">
        <f>R435+R437</f>
        <v>0</v>
      </c>
      <c r="S434" s="150"/>
      <c r="T434" s="152">
        <f>T435+T437</f>
        <v>0</v>
      </c>
      <c r="AR434" s="145" t="s">
        <v>160</v>
      </c>
      <c r="AT434" s="153" t="s">
        <v>75</v>
      </c>
      <c r="AU434" s="153" t="s">
        <v>76</v>
      </c>
      <c r="AY434" s="145" t="s">
        <v>134</v>
      </c>
      <c r="BK434" s="154">
        <f>BK435+BK437</f>
        <v>0</v>
      </c>
    </row>
    <row r="435" spans="1:65" s="12" customFormat="1" ht="22.9" customHeight="1" x14ac:dyDescent="0.2">
      <c r="B435" s="144"/>
      <c r="D435" s="145" t="s">
        <v>75</v>
      </c>
      <c r="E435" s="155" t="s">
        <v>744</v>
      </c>
      <c r="F435" s="155" t="s">
        <v>745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160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 x14ac:dyDescent="0.2">
      <c r="A436" s="32"/>
      <c r="B436" s="157"/>
      <c r="C436" s="158">
        <v>142</v>
      </c>
      <c r="D436" s="158" t="s">
        <v>137</v>
      </c>
      <c r="E436" s="159" t="s">
        <v>746</v>
      </c>
      <c r="F436" s="160" t="s">
        <v>745</v>
      </c>
      <c r="G436" s="161" t="s">
        <v>394</v>
      </c>
      <c r="H436" s="162">
        <v>1</v>
      </c>
      <c r="I436" s="163"/>
      <c r="J436" s="164">
        <f>ROUND(I436*H436,2)</f>
        <v>0</v>
      </c>
      <c r="K436" s="165"/>
      <c r="L436" s="33"/>
      <c r="M436" s="166" t="s">
        <v>1</v>
      </c>
      <c r="N436" s="167" t="s">
        <v>42</v>
      </c>
      <c r="O436" s="58"/>
      <c r="P436" s="168">
        <f>O436*H436</f>
        <v>0</v>
      </c>
      <c r="Q436" s="168">
        <v>0</v>
      </c>
      <c r="R436" s="168">
        <f>Q436*H436</f>
        <v>0</v>
      </c>
      <c r="S436" s="168">
        <v>0</v>
      </c>
      <c r="T436" s="169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747</v>
      </c>
      <c r="AT436" s="170" t="s">
        <v>137</v>
      </c>
      <c r="AU436" s="170" t="s">
        <v>142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142</v>
      </c>
      <c r="BK436" s="171">
        <f>ROUND(I436*H436,2)</f>
        <v>0</v>
      </c>
      <c r="BL436" s="17" t="s">
        <v>747</v>
      </c>
      <c r="BM436" s="170" t="s">
        <v>748</v>
      </c>
    </row>
    <row r="437" spans="1:65" s="12" customFormat="1" ht="22.9" customHeight="1" x14ac:dyDescent="0.2">
      <c r="B437" s="144"/>
      <c r="D437" s="145" t="s">
        <v>75</v>
      </c>
      <c r="E437" s="155" t="s">
        <v>749</v>
      </c>
      <c r="F437" s="155" t="s">
        <v>750</v>
      </c>
      <c r="I437" s="147"/>
      <c r="J437" s="156">
        <f>BK437</f>
        <v>0</v>
      </c>
      <c r="L437" s="144"/>
      <c r="M437" s="149"/>
      <c r="N437" s="150"/>
      <c r="O437" s="150"/>
      <c r="P437" s="151">
        <f>P438</f>
        <v>0</v>
      </c>
      <c r="Q437" s="150"/>
      <c r="R437" s="151">
        <f>R438</f>
        <v>0</v>
      </c>
      <c r="S437" s="150"/>
      <c r="T437" s="152">
        <f>T438</f>
        <v>0</v>
      </c>
      <c r="AR437" s="145" t="s">
        <v>160</v>
      </c>
      <c r="AT437" s="153" t="s">
        <v>75</v>
      </c>
      <c r="AU437" s="153" t="s">
        <v>84</v>
      </c>
      <c r="AY437" s="145" t="s">
        <v>134</v>
      </c>
      <c r="BK437" s="154">
        <f>BK438</f>
        <v>0</v>
      </c>
    </row>
    <row r="438" spans="1:65" s="2" customFormat="1" ht="16.5" customHeight="1" x14ac:dyDescent="0.2">
      <c r="A438" s="32"/>
      <c r="B438" s="157"/>
      <c r="C438" s="158">
        <v>143</v>
      </c>
      <c r="D438" s="158" t="s">
        <v>137</v>
      </c>
      <c r="E438" s="159" t="s">
        <v>751</v>
      </c>
      <c r="F438" s="160" t="s">
        <v>750</v>
      </c>
      <c r="G438" s="161" t="s">
        <v>394</v>
      </c>
      <c r="H438" s="162">
        <v>1</v>
      </c>
      <c r="I438" s="163"/>
      <c r="J438" s="164">
        <f>ROUND(I438*H438,2)</f>
        <v>0</v>
      </c>
      <c r="K438" s="165"/>
      <c r="L438" s="33"/>
      <c r="M438" s="207" t="s">
        <v>1</v>
      </c>
      <c r="N438" s="208" t="s">
        <v>42</v>
      </c>
      <c r="O438" s="209"/>
      <c r="P438" s="210">
        <f>O438*H438</f>
        <v>0</v>
      </c>
      <c r="Q438" s="210">
        <v>0</v>
      </c>
      <c r="R438" s="210">
        <f>Q438*H438</f>
        <v>0</v>
      </c>
      <c r="S438" s="210">
        <v>0</v>
      </c>
      <c r="T438" s="211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70" t="s">
        <v>747</v>
      </c>
      <c r="AT438" s="170" t="s">
        <v>137</v>
      </c>
      <c r="AU438" s="170" t="s">
        <v>142</v>
      </c>
      <c r="AY438" s="17" t="s">
        <v>134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17" t="s">
        <v>142</v>
      </c>
      <c r="BK438" s="171">
        <f>ROUND(I438*H438,2)</f>
        <v>0</v>
      </c>
      <c r="BL438" s="17" t="s">
        <v>747</v>
      </c>
      <c r="BM438" s="170" t="s">
        <v>752</v>
      </c>
    </row>
    <row r="439" spans="1:65" s="2" customFormat="1" ht="6.95" customHeight="1" x14ac:dyDescent="0.2">
      <c r="A439" s="32"/>
      <c r="B439" s="47"/>
      <c r="C439" s="48"/>
      <c r="D439" s="48"/>
      <c r="E439" s="48"/>
      <c r="F439" s="48"/>
      <c r="G439" s="48"/>
      <c r="H439" s="48"/>
      <c r="I439" s="116"/>
      <c r="J439" s="48"/>
      <c r="K439" s="48"/>
      <c r="L439" s="33"/>
      <c r="M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</row>
  </sheetData>
  <autoFilter ref="C141:K438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4a - Bytová jednotka č.4 ...</vt:lpstr>
      <vt:lpstr>'4a - Bytová jednotka č.4 ...'!Názvy_tisku</vt:lpstr>
      <vt:lpstr>'Rekapitulace stavby'!Názvy_tisku</vt:lpstr>
      <vt:lpstr>'4a - Bytová jednotka č.4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w0133mar</cp:lastModifiedBy>
  <cp:lastPrinted>2020-07-15T07:40:38Z</cp:lastPrinted>
  <dcterms:created xsi:type="dcterms:W3CDTF">2020-06-02T05:30:36Z</dcterms:created>
  <dcterms:modified xsi:type="dcterms:W3CDTF">2020-07-21T10:28:06Z</dcterms:modified>
</cp:coreProperties>
</file>